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 filterPrivacy="1" updateLinks="always" codeName="ThisWorkbook" defaultThemeVersion="124226"/>
  <bookViews>
    <workbookView xWindow="240" yWindow="105" windowWidth="14805" windowHeight="8010" activeTab="1"/>
  </bookViews>
  <sheets>
    <sheet name="Installation" sheetId="3" r:id="rId1"/>
    <sheet name="Sample Calcs" sheetId="1" r:id="rId2"/>
    <sheet name="Water saturation table" sheetId="2" r:id="rId3"/>
    <sheet name="Property Calculator" sheetId="5" r:id="rId4"/>
    <sheet name="Lists" sheetId="4" r:id="rId5"/>
  </sheets>
  <definedNames>
    <definedName name="FluidType">Lists!$J$6:$J$7</definedName>
    <definedName name="ParameterList">Lists!$H$6:$H$170</definedName>
    <definedName name="PredefinedMixtures">Lists!$F$6:$F$110</definedName>
    <definedName name="PureFluids">Lists!$D$6:$D$127</definedName>
  </definedNames>
  <calcPr calcId="145621"/>
</workbook>
</file>

<file path=xl/calcChain.xml><?xml version="1.0" encoding="utf-8"?>
<calcChain xmlns="http://schemas.openxmlformats.org/spreadsheetml/2006/main">
  <c r="C7" i="2" l="1"/>
  <c r="C2" i="4"/>
  <c r="E18" i="5"/>
  <c r="H45" i="2"/>
  <c r="F44" i="2"/>
  <c r="H42" i="2"/>
  <c r="E41" i="2"/>
  <c r="G39" i="2"/>
  <c r="D38" i="2"/>
  <c r="F36" i="2"/>
  <c r="H34" i="2"/>
  <c r="E33" i="2"/>
  <c r="G31" i="2"/>
  <c r="D30" i="2"/>
  <c r="F28" i="2"/>
  <c r="H26" i="2"/>
  <c r="E25" i="2"/>
  <c r="G23" i="2"/>
  <c r="D22" i="2"/>
  <c r="F20" i="2"/>
  <c r="H18" i="2"/>
  <c r="E17" i="2"/>
  <c r="G15" i="2"/>
  <c r="D14" i="2"/>
  <c r="F12" i="2"/>
  <c r="H10" i="2"/>
  <c r="E9" i="2"/>
  <c r="G7" i="2"/>
  <c r="F23" i="2"/>
  <c r="G18" i="2"/>
  <c r="F15" i="2"/>
  <c r="E12" i="2"/>
  <c r="D9" i="2"/>
  <c r="D12" i="2"/>
  <c r="E7" i="2"/>
  <c r="G45" i="2"/>
  <c r="E44" i="2"/>
  <c r="G42" i="2"/>
  <c r="D41" i="2"/>
  <c r="F39" i="2"/>
  <c r="H37" i="2"/>
  <c r="E36" i="2"/>
  <c r="G34" i="2"/>
  <c r="D33" i="2"/>
  <c r="F31" i="2"/>
  <c r="H29" i="2"/>
  <c r="E28" i="2"/>
  <c r="G26" i="2"/>
  <c r="D25" i="2"/>
  <c r="H21" i="2"/>
  <c r="E20" i="2"/>
  <c r="D17" i="2"/>
  <c r="H13" i="2"/>
  <c r="G10" i="2"/>
  <c r="F7" i="2"/>
  <c r="H8" i="2"/>
  <c r="D11" i="2"/>
  <c r="F45" i="2"/>
  <c r="D44" i="2"/>
  <c r="F42" i="2"/>
  <c r="H40" i="2"/>
  <c r="E39" i="2"/>
  <c r="G37" i="2"/>
  <c r="D36" i="2"/>
  <c r="F34" i="2"/>
  <c r="H32" i="2"/>
  <c r="E31" i="2"/>
  <c r="G29" i="2"/>
  <c r="D28" i="2"/>
  <c r="F26" i="2"/>
  <c r="H24" i="2"/>
  <c r="E23" i="2"/>
  <c r="G21" i="2"/>
  <c r="D20" i="2"/>
  <c r="F18" i="2"/>
  <c r="H16" i="2"/>
  <c r="E15" i="2"/>
  <c r="G13" i="2"/>
  <c r="F10" i="2"/>
  <c r="F9" i="2"/>
  <c r="E45" i="2"/>
  <c r="H43" i="2"/>
  <c r="E42" i="2"/>
  <c r="G40" i="2"/>
  <c r="D39" i="2"/>
  <c r="F37" i="2"/>
  <c r="H35" i="2"/>
  <c r="E34" i="2"/>
  <c r="G32" i="2"/>
  <c r="D31" i="2"/>
  <c r="F29" i="2"/>
  <c r="H27" i="2"/>
  <c r="E26" i="2"/>
  <c r="G24" i="2"/>
  <c r="D23" i="2"/>
  <c r="F21" i="2"/>
  <c r="H19" i="2"/>
  <c r="E18" i="2"/>
  <c r="G16" i="2"/>
  <c r="D15" i="2"/>
  <c r="F13" i="2"/>
  <c r="H11" i="2"/>
  <c r="E10" i="2"/>
  <c r="G8" i="2"/>
  <c r="D7" i="2"/>
  <c r="G11" i="2"/>
  <c r="F8" i="2"/>
  <c r="E8" i="2"/>
  <c r="H12" i="2"/>
  <c r="G44" i="2"/>
  <c r="G36" i="2"/>
  <c r="E30" i="2"/>
  <c r="H23" i="2"/>
  <c r="F17" i="2"/>
  <c r="H7" i="2"/>
  <c r="D45" i="2"/>
  <c r="G43" i="2"/>
  <c r="D42" i="2"/>
  <c r="F40" i="2"/>
  <c r="H38" i="2"/>
  <c r="E37" i="2"/>
  <c r="G35" i="2"/>
  <c r="D34" i="2"/>
  <c r="F32" i="2"/>
  <c r="H30" i="2"/>
  <c r="E29" i="2"/>
  <c r="G27" i="2"/>
  <c r="D26" i="2"/>
  <c r="F24" i="2"/>
  <c r="H22" i="2"/>
  <c r="E21" i="2"/>
  <c r="G19" i="2"/>
  <c r="D18" i="2"/>
  <c r="F16" i="2"/>
  <c r="H14" i="2"/>
  <c r="E13" i="2"/>
  <c r="D10" i="2"/>
  <c r="H9" i="2"/>
  <c r="F14" i="2"/>
  <c r="D8" i="2"/>
  <c r="H39" i="2"/>
  <c r="F33" i="2"/>
  <c r="D27" i="2"/>
  <c r="G20" i="2"/>
  <c r="G12" i="2"/>
  <c r="C45" i="2"/>
  <c r="F43" i="2"/>
  <c r="H41" i="2"/>
  <c r="E40" i="2"/>
  <c r="G38" i="2"/>
  <c r="D37" i="2"/>
  <c r="F35" i="2"/>
  <c r="H33" i="2"/>
  <c r="E32" i="2"/>
  <c r="G30" i="2"/>
  <c r="D29" i="2"/>
  <c r="F27" i="2"/>
  <c r="H25" i="2"/>
  <c r="E24" i="2"/>
  <c r="G22" i="2"/>
  <c r="D21" i="2"/>
  <c r="F19" i="2"/>
  <c r="H17" i="2"/>
  <c r="E16" i="2"/>
  <c r="G14" i="2"/>
  <c r="D13" i="2"/>
  <c r="F11" i="2"/>
  <c r="E11" i="2"/>
  <c r="D43" i="2"/>
  <c r="H31" i="2"/>
  <c r="F25" i="2"/>
  <c r="D19" i="2"/>
  <c r="E14" i="2"/>
  <c r="H44" i="2"/>
  <c r="E43" i="2"/>
  <c r="G41" i="2"/>
  <c r="D40" i="2"/>
  <c r="F38" i="2"/>
  <c r="H36" i="2"/>
  <c r="E35" i="2"/>
  <c r="G33" i="2"/>
  <c r="D32" i="2"/>
  <c r="F30" i="2"/>
  <c r="H28" i="2"/>
  <c r="E27" i="2"/>
  <c r="G25" i="2"/>
  <c r="D24" i="2"/>
  <c r="F22" i="2"/>
  <c r="H20" i="2"/>
  <c r="E19" i="2"/>
  <c r="G17" i="2"/>
  <c r="D16" i="2"/>
  <c r="G9" i="2"/>
  <c r="F41" i="2"/>
  <c r="E38" i="2"/>
  <c r="D35" i="2"/>
  <c r="G28" i="2"/>
  <c r="E22" i="2"/>
  <c r="H15" i="2"/>
  <c r="D12" i="1"/>
  <c r="D46" i="1"/>
  <c r="D35" i="1"/>
  <c r="D45" i="1"/>
  <c r="D32" i="1"/>
  <c r="D15" i="1"/>
  <c r="D37" i="1"/>
  <c r="D44" i="1"/>
  <c r="D31" i="1"/>
  <c r="D14" i="1"/>
  <c r="D21" i="1"/>
  <c r="D19" i="1"/>
  <c r="D40" i="1"/>
  <c r="D23" i="1"/>
  <c r="D13" i="1"/>
  <c r="D20" i="1"/>
  <c r="D39" i="1"/>
  <c r="D22" i="1"/>
  <c r="D16" i="1"/>
  <c r="D38" i="1"/>
  <c r="D36" i="1"/>
  <c r="D11" i="1"/>
  <c r="D10" i="1"/>
  <c r="D9" i="1"/>
  <c r="D8" i="1"/>
  <c r="C8" i="2" l="1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B45" i="2" l="1"/>
  <c r="B40" i="1"/>
</calcChain>
</file>

<file path=xl/comments1.xml><?xml version="1.0" encoding="utf-8"?>
<comments xmlns="http://schemas.openxmlformats.org/spreadsheetml/2006/main">
  <authors>
    <author>Forfatter</author>
  </authors>
  <commentList>
    <comment ref="D13" authorId="0">
      <text>
        <r>
          <rPr>
            <b/>
            <sz val="9"/>
            <color indexed="81"/>
            <rFont val="Tahoma"/>
            <charset val="1"/>
          </rPr>
          <t>Forfatter:</t>
        </r>
        <r>
          <rPr>
            <sz val="9"/>
            <color indexed="81"/>
            <rFont val="Tahoma"/>
            <charset val="1"/>
          </rPr>
          <t xml:space="preserve">
This formula will not work if you do not have REFPROP installed.</t>
        </r>
      </text>
    </comment>
  </commentList>
</comments>
</file>

<file path=xl/sharedStrings.xml><?xml version="1.0" encoding="utf-8"?>
<sst xmlns="http://schemas.openxmlformats.org/spreadsheetml/2006/main" count="691" uniqueCount="528">
  <si>
    <t>Critical temperature of R410A:</t>
  </si>
  <si>
    <t>K</t>
  </si>
  <si>
    <t>Density of Air at STP:</t>
  </si>
  <si>
    <r>
      <t>kg/m</t>
    </r>
    <r>
      <rPr>
        <sz val="11"/>
        <color theme="1"/>
        <rFont val="Times New Roman"/>
        <family val="1"/>
      </rPr>
      <t>³</t>
    </r>
  </si>
  <si>
    <t>Boiling point of water at 1 atm:</t>
  </si>
  <si>
    <t>Critical density of propane:</t>
  </si>
  <si>
    <t>Saturation Table for water</t>
  </si>
  <si>
    <r>
      <rPr>
        <sz val="11"/>
        <color theme="1"/>
        <rFont val="Times New Roman"/>
        <family val="1"/>
      </rPr>
      <t>°</t>
    </r>
    <r>
      <rPr>
        <sz val="11"/>
        <color theme="1"/>
        <rFont val="Calibri"/>
        <family val="2"/>
      </rPr>
      <t>C</t>
    </r>
  </si>
  <si>
    <t>Density</t>
  </si>
  <si>
    <t>Temperature</t>
  </si>
  <si>
    <t>Sat. Liq.</t>
  </si>
  <si>
    <t>Sat. Vap.</t>
  </si>
  <si>
    <t>Pressure</t>
  </si>
  <si>
    <t>Enthalpy</t>
  </si>
  <si>
    <t>Pa-s</t>
  </si>
  <si>
    <t>Example of an error:</t>
  </si>
  <si>
    <t>COOLPROP</t>
  </si>
  <si>
    <t>Expected value</t>
  </si>
  <si>
    <t>Components</t>
  </si>
  <si>
    <t>Nitrogen</t>
  </si>
  <si>
    <t>Argon</t>
  </si>
  <si>
    <t>Oxygen</t>
  </si>
  <si>
    <t>CO2</t>
  </si>
  <si>
    <t>Dewpoint of dry air at 1 atm:</t>
  </si>
  <si>
    <t>J/kg</t>
  </si>
  <si>
    <t>Function Call</t>
  </si>
  <si>
    <t>Function Usage</t>
  </si>
  <si>
    <t>Units</t>
  </si>
  <si>
    <t>Mixtures</t>
  </si>
  <si>
    <t>=Props1SI("R410A","Tcrit")</t>
  </si>
  <si>
    <t>=Props1SI("Propane","rhocrit")</t>
  </si>
  <si>
    <t>=PropsSI("Dmass","T",298.15,"P",101325,"HEOS::Nitrogen")</t>
  </si>
  <si>
    <t>Density of Nitrogen at STP:</t>
  </si>
  <si>
    <t>=PropsSI("Dmass","T",298.15,"P",101325,"HEOS::Air")</t>
  </si>
  <si>
    <t>=PropsSI("T","P",101325,"Q",0,"HEOS::Water")-273.15</t>
  </si>
  <si>
    <t>=PropsSI("T","P",101325,"Q",0,"REFPROP::Water")-273.15</t>
  </si>
  <si>
    <t>=Props1SI("A","B")</t>
  </si>
  <si>
    <t>=PropsSI("V","T",300,"P",101.325,"INCOMP::MEG[0.2]")</t>
  </si>
  <si>
    <t>=PropsSI("T","P",101325,"Q",0,"HEOS::"&amp;MixtureString(A17:A20,B17:B20))</t>
  </si>
  <si>
    <t>mole
fraction</t>
  </si>
  <si>
    <t>kg/m³</t>
  </si>
  <si>
    <t>Density of dry Air at STP:</t>
  </si>
  <si>
    <t>=PropsSI("D","T",273.15,"P",101325,"HEOS::"&amp;MixtureString(A17:A20,B17:B20))</t>
  </si>
  <si>
    <t>Humid Air Properties</t>
  </si>
  <si>
    <t>Dewpoint of dry Air at 1 atm:</t>
  </si>
  <si>
    <t>Dewpoint of air at 1 atm, 50% humidity:</t>
  </si>
  <si>
    <t>Enthalpy of 50% Humid Air at STP:</t>
  </si>
  <si>
    <t>Density of 50% Humid Air at STP:</t>
  </si>
  <si>
    <t>CoolProp</t>
  </si>
  <si>
    <t xml:space="preserve"> Example Calculations</t>
  </si>
  <si>
    <t>Density of Dry Air at STP:</t>
  </si>
  <si>
    <t>* Air Temperature (T) = 20°C</t>
  </si>
  <si>
    <t>=HAPropsSI("D","T",293.15,"P",101325,"R",0)</t>
  </si>
  <si>
    <t>=HAPropsSI("D","T",293.15,"P",101325,"R",0.5)</t>
  </si>
  <si>
    <t>=1/HAPropsSI("Vda","T",273.15,"P",101325,"R",0)</t>
  </si>
  <si>
    <t>=1/HAPropsSI("Vha","T",273.15,"P",101325,"R",0.5)</t>
  </si>
  <si>
    <t>=HAPropsSI("H","T",273.15,"P",101325,"R",0.5)</t>
  </si>
  <si>
    <t>=HAPropsSI("T","H",C31,"P",101325,"R",1)</t>
  </si>
  <si>
    <t>Incompressible Fluid Properties</t>
  </si>
  <si>
    <t>Viscosity of 20% Aqueous Ethylene Glycol:</t>
  </si>
  <si>
    <t>Specifi Heat of Dowtherm Q @ 500 K, 1 atm</t>
  </si>
  <si>
    <t>J/kg-K</t>
  </si>
  <si>
    <t>Density of Seawater @ RT, 3.5% Salinity</t>
  </si>
  <si>
    <t>kg/m°</t>
  </si>
  <si>
    <t>=PropsSI("C","T",500,"P",101325,"INCOMP::DowQ")</t>
  </si>
  <si>
    <t>Installation Instructions</t>
  </si>
  <si>
    <t>b) Download the CoolProp.xlam file and place it in a convenient location</t>
  </si>
  <si>
    <t>c) Install the CoolProp Add-in from the Excel Options menu, Manage Add-ins</t>
  </si>
  <si>
    <t>1) Open Excel</t>
  </si>
  <si>
    <r>
      <t>2) Go to the menu  File</t>
    </r>
    <r>
      <rPr>
        <sz val="11"/>
        <color theme="1"/>
        <rFont val="Calibri"/>
        <family val="2"/>
      </rPr>
      <t>→Options→Add-Ins</t>
    </r>
  </si>
  <si>
    <t>3) At the bottom of the panel, select Manage: Excel Add-ins, then click the Go… button.</t>
  </si>
  <si>
    <t>5) Browse to the file CoolProp.xlam that you copied above in step (b).</t>
  </si>
  <si>
    <t>6) Make sure the CoolProp Add-in is selected (box checked) and close the add-in manager.</t>
  </si>
  <si>
    <t>4) Click the browse button on the Add-in Manager panel.</t>
  </si>
  <si>
    <t>*Alternate CoolProp Location</t>
  </si>
  <si>
    <t>If you need to place the CoolProp DLL files in a location other than on the C: drive, follow these instructions:</t>
  </si>
  <si>
    <t xml:space="preserve">  Installation</t>
  </si>
  <si>
    <t>Phase Determination</t>
  </si>
  <si>
    <t>Water phase @ RT</t>
  </si>
  <si>
    <t>liquid</t>
  </si>
  <si>
    <t>=PhaseSI("T",293.15,"P",101325,"Water")</t>
  </si>
  <si>
    <t>Water phase @ 400 K and 1 atm</t>
  </si>
  <si>
    <t>gas</t>
  </si>
  <si>
    <t>=PhaseSI("T",400,"P",101325,"Water")</t>
  </si>
  <si>
    <t>=PhaseSI("T",400,"P",30e6,"Water")</t>
  </si>
  <si>
    <t>supercritical_liquid</t>
  </si>
  <si>
    <t>supercritical_gas</t>
  </si>
  <si>
    <t>Water phase @ 400 K and 30 MPa</t>
  </si>
  <si>
    <t>Water phase @ 1030 K and 10 MPa</t>
  </si>
  <si>
    <t>Water phase @ 1030 K and 30 MPa</t>
  </si>
  <si>
    <t>supercritical</t>
  </si>
  <si>
    <t>=PhaseSI("T",1030,"P",10e6,"Water")</t>
  </si>
  <si>
    <t>=PhaseSI("T",1030,"P",30e6,"Water")</t>
  </si>
  <si>
    <r>
      <t>[</t>
    </r>
    <r>
      <rPr>
        <i/>
        <sz val="11"/>
        <color theme="1"/>
        <rFont val="Calibri"/>
        <family val="2"/>
        <scheme val="minor"/>
      </rPr>
      <t>current version</t>
    </r>
    <r>
      <rPr>
        <sz val="11"/>
        <color theme="1"/>
        <rFont val="Calibri"/>
        <family val="2"/>
        <scheme val="minor"/>
      </rPr>
      <t>]</t>
    </r>
  </si>
  <si>
    <t>CoolProp DLL version installed:</t>
  </si>
  <si>
    <t>CoolProp Git Revision:</t>
  </si>
  <si>
    <t>=get_global_param_string("gitrevision")</t>
  </si>
  <si>
    <t>=get_global_param_string("version")</t>
  </si>
  <si>
    <t>kPa</t>
  </si>
  <si>
    <t>kJ/kg</t>
  </si>
  <si>
    <t>a) Download the CoolProp.dll and CoolProp_x64.dll files and place them in a folder called C:\CoolProp*</t>
  </si>
  <si>
    <t>d) Open the file TextExcel.xlsx (this file) and try to re-evaluate one of the formula cells on the Sample Calcs tab.  The CoolProp formulas should all be working.</t>
  </si>
  <si>
    <t>a) Download the CoolProp.dll and CollProp_64.dll files and place them in CoolProp directory in a reachable location</t>
  </si>
  <si>
    <t>b) Open CoolProp.xlam</t>
  </si>
  <si>
    <t>c) You will get an Excel error - File not found:  C:\CoolProp\CoolProp.dll</t>
  </si>
  <si>
    <r>
      <t xml:space="preserve">1) In the right hand pane under </t>
    </r>
    <r>
      <rPr>
        <b/>
        <sz val="11"/>
        <color theme="1"/>
        <rFont val="Calibri"/>
        <family val="2"/>
        <scheme val="minor"/>
      </rPr>
      <t>Main Tabs</t>
    </r>
    <r>
      <rPr>
        <sz val="11"/>
        <color theme="1"/>
        <rFont val="Calibri"/>
        <family val="2"/>
        <scheme val="minor"/>
      </rPr>
      <t xml:space="preserve">, make sure that the box in front of </t>
    </r>
    <r>
      <rPr>
        <b/>
        <sz val="11"/>
        <color theme="1"/>
        <rFont val="Calibri"/>
        <family val="2"/>
        <scheme val="minor"/>
      </rPr>
      <t>Developer</t>
    </r>
    <r>
      <rPr>
        <sz val="11"/>
        <color theme="1"/>
        <rFont val="Calibri"/>
        <family val="2"/>
        <scheme val="minor"/>
      </rPr>
      <t xml:space="preserve"> is checked</t>
    </r>
  </si>
  <si>
    <r>
      <t xml:space="preserve">2) Press </t>
    </r>
    <r>
      <rPr>
        <b/>
        <sz val="11"/>
        <color theme="1"/>
        <rFont val="Calibri"/>
        <family val="2"/>
        <scheme val="minor"/>
      </rPr>
      <t>OK</t>
    </r>
  </si>
  <si>
    <r>
      <t xml:space="preserve">f) Under the </t>
    </r>
    <r>
      <rPr>
        <b/>
        <sz val="11"/>
        <color theme="1"/>
        <rFont val="Calibri"/>
        <family val="2"/>
        <scheme val="minor"/>
      </rPr>
      <t>Developer</t>
    </r>
    <r>
      <rPr>
        <sz val="11"/>
        <color theme="1"/>
        <rFont val="Calibri"/>
        <family val="2"/>
        <scheme val="minor"/>
      </rPr>
      <t xml:space="preserve"> menu, select Visual Basic to bring up the visual basic editor</t>
    </r>
  </si>
  <si>
    <r>
      <t xml:space="preserve">Replace With: </t>
    </r>
    <r>
      <rPr>
        <b/>
        <sz val="11"/>
        <color theme="1"/>
        <rFont val="Calibri"/>
        <family val="2"/>
        <scheme val="minor"/>
      </rPr>
      <t>(</t>
    </r>
    <r>
      <rPr>
        <b/>
        <i/>
        <sz val="11"/>
        <color theme="1"/>
        <rFont val="Calibri"/>
        <family val="2"/>
        <scheme val="minor"/>
      </rPr>
      <t>new location</t>
    </r>
    <r>
      <rPr>
        <b/>
        <sz val="11"/>
        <color theme="1"/>
        <rFont val="Calibri"/>
        <family val="2"/>
        <scheme val="minor"/>
      </rPr>
      <t>)</t>
    </r>
  </si>
  <si>
    <r>
      <t xml:space="preserve">Find What: </t>
    </r>
    <r>
      <rPr>
        <b/>
        <sz val="11"/>
        <color theme="1"/>
        <rFont val="Calibri"/>
        <family val="2"/>
        <scheme val="minor"/>
      </rPr>
      <t>C:\CoolProp\CoolProp.dll</t>
    </r>
  </si>
  <si>
    <t>2) Enter the following on the panel</t>
  </si>
  <si>
    <r>
      <t xml:space="preserve">3) Press the </t>
    </r>
    <r>
      <rPr>
        <b/>
        <sz val="11"/>
        <color theme="1"/>
        <rFont val="Calibri"/>
        <family val="2"/>
        <scheme val="minor"/>
      </rPr>
      <t>Replace All</t>
    </r>
    <r>
      <rPr>
        <sz val="11"/>
        <color theme="1"/>
        <rFont val="Calibri"/>
        <family val="2"/>
        <scheme val="minor"/>
      </rPr>
      <t xml:space="preserve"> button</t>
    </r>
  </si>
  <si>
    <r>
      <t xml:space="preserve">4) Repeat for </t>
    </r>
    <r>
      <rPr>
        <b/>
        <sz val="11"/>
        <color theme="1"/>
        <rFont val="Calibri"/>
        <family val="2"/>
        <scheme val="minor"/>
      </rPr>
      <t>C:\CoolProp\CoolProp_64.dll</t>
    </r>
  </si>
  <si>
    <r>
      <t xml:space="preserve">g) Press the Save button (disk image) or </t>
    </r>
    <r>
      <rPr>
        <b/>
        <sz val="11"/>
        <color theme="1"/>
        <rFont val="Calibri"/>
        <family val="2"/>
        <scheme val="minor"/>
      </rPr>
      <t>File | Save</t>
    </r>
  </si>
  <si>
    <r>
      <t xml:space="preserve">h) Press </t>
    </r>
    <r>
      <rPr>
        <b/>
        <sz val="11"/>
        <color theme="1"/>
        <rFont val="Calibri"/>
        <family val="2"/>
        <scheme val="minor"/>
      </rPr>
      <t>File | Close and Return to Excel</t>
    </r>
  </si>
  <si>
    <r>
      <t xml:space="preserve">i) Press </t>
    </r>
    <r>
      <rPr>
        <b/>
        <sz val="11"/>
        <color theme="1"/>
        <rFont val="Calibri"/>
        <family val="2"/>
        <scheme val="minor"/>
      </rPr>
      <t>&lt;Alt&gt;-&lt;Ctrl&gt;-&lt;Shift&gt;-F9</t>
    </r>
    <r>
      <rPr>
        <sz val="11"/>
        <color theme="1"/>
        <rFont val="Calibri"/>
        <family val="2"/>
        <scheme val="minor"/>
      </rPr>
      <t xml:space="preserve"> to recalculate the entire workshee on the</t>
    </r>
    <r>
      <rPr>
        <b/>
        <sz val="11"/>
        <color theme="1"/>
        <rFont val="Calibri"/>
        <family val="2"/>
        <scheme val="minor"/>
      </rPr>
      <t xml:space="preserve"> Sample Calcs</t>
    </r>
    <r>
      <rPr>
        <sz val="11"/>
        <color theme="1"/>
        <rFont val="Calibri"/>
        <family val="2"/>
        <scheme val="minor"/>
      </rPr>
      <t xml:space="preserve"> tab.  All formulas should now be working.</t>
    </r>
  </si>
  <si>
    <r>
      <t xml:space="preserve">d) Clicking </t>
    </r>
    <r>
      <rPr>
        <b/>
        <sz val="11"/>
        <color theme="1"/>
        <rFont val="Calibri"/>
        <family val="2"/>
        <scheme val="minor"/>
      </rPr>
      <t>Ok</t>
    </r>
    <r>
      <rPr>
        <sz val="11"/>
        <color theme="1"/>
        <rFont val="Calibri"/>
        <family val="2"/>
        <scheme val="minor"/>
      </rPr>
      <t xml:space="preserve"> on the error dialog only brings up another.  Try pressing and holding the </t>
    </r>
    <r>
      <rPr>
        <b/>
        <sz val="11"/>
        <color theme="1"/>
        <rFont val="Calibri"/>
        <family val="2"/>
        <scheme val="minor"/>
      </rPr>
      <t>&lt;Enter&gt;</t>
    </r>
    <r>
      <rPr>
        <sz val="11"/>
        <color theme="1"/>
        <rFont val="Calibri"/>
        <family val="2"/>
        <scheme val="minor"/>
      </rPr>
      <t xml:space="preserve"> key until the errors go away</t>
    </r>
  </si>
  <si>
    <r>
      <t xml:space="preserve">e) Go to </t>
    </r>
    <r>
      <rPr>
        <b/>
        <sz val="11"/>
        <color theme="1"/>
        <rFont val="Calibri"/>
        <family val="2"/>
        <scheme val="minor"/>
      </rPr>
      <t>File | Options</t>
    </r>
    <r>
      <rPr>
        <sz val="11"/>
        <color theme="1"/>
        <rFont val="Calibri"/>
        <family val="2"/>
        <scheme val="minor"/>
      </rPr>
      <t xml:space="preserve"> on the main menu and select </t>
    </r>
    <r>
      <rPr>
        <b/>
        <sz val="11"/>
        <color theme="1"/>
        <rFont val="Calibri"/>
        <family val="2"/>
        <scheme val="minor"/>
      </rPr>
      <t>Customize Ribbon</t>
    </r>
    <r>
      <rPr>
        <sz val="11"/>
        <color theme="1"/>
        <rFont val="Calibri"/>
        <family val="2"/>
        <scheme val="minor"/>
      </rPr>
      <t xml:space="preserve"> from the Excel Options panel menu</t>
    </r>
  </si>
  <si>
    <r>
      <t xml:space="preserve">1) Select </t>
    </r>
    <r>
      <rPr>
        <b/>
        <sz val="11"/>
        <color theme="1"/>
        <rFont val="Calibri"/>
        <family val="2"/>
        <scheme val="minor"/>
      </rPr>
      <t>Edit | Replace…</t>
    </r>
    <r>
      <rPr>
        <sz val="11"/>
        <color theme="1"/>
        <rFont val="Calibri"/>
        <family val="2"/>
        <scheme val="minor"/>
      </rPr>
      <t xml:space="preserve">  from the main menu</t>
    </r>
  </si>
  <si>
    <t>1-Butene</t>
  </si>
  <si>
    <t>Acetone</t>
  </si>
  <si>
    <t>Air</t>
  </si>
  <si>
    <t>Ammonia</t>
  </si>
  <si>
    <t>Benzene</t>
  </si>
  <si>
    <t>CarbonDioxide</t>
  </si>
  <si>
    <t>CarbonMonoxide</t>
  </si>
  <si>
    <t>CarbonylSulfide</t>
  </si>
  <si>
    <t>cis-2-Butene</t>
  </si>
  <si>
    <t>CycloHexane</t>
  </si>
  <si>
    <t>Cyclopentane</t>
  </si>
  <si>
    <t>CycloPropane</t>
  </si>
  <si>
    <t>D4</t>
  </si>
  <si>
    <t>D5</t>
  </si>
  <si>
    <t>D6</t>
  </si>
  <si>
    <t>Deuterium</t>
  </si>
  <si>
    <t>Dichloroethane</t>
  </si>
  <si>
    <t>DiethylEther</t>
  </si>
  <si>
    <t>DimethylCarbonate</t>
  </si>
  <si>
    <t>DimethylEther</t>
  </si>
  <si>
    <t>Ethane</t>
  </si>
  <si>
    <t>Ethanol</t>
  </si>
  <si>
    <t>EthylBenzene</t>
  </si>
  <si>
    <t>Ethylene</t>
  </si>
  <si>
    <t>EthyleneOxide</t>
  </si>
  <si>
    <t>Fluorine</t>
  </si>
  <si>
    <t>HeavyWater</t>
  </si>
  <si>
    <t>Helium</t>
  </si>
  <si>
    <t>HFE143m</t>
  </si>
  <si>
    <t>Hydrogen</t>
  </si>
  <si>
    <t>HydrogenChloride</t>
  </si>
  <si>
    <t>HydrogenSulfide</t>
  </si>
  <si>
    <t>IsoButane</t>
  </si>
  <si>
    <t>IsoButene</t>
  </si>
  <si>
    <t>Isohexane</t>
  </si>
  <si>
    <t>Isopentane</t>
  </si>
  <si>
    <t>Krypton</t>
  </si>
  <si>
    <t>m-Xylene</t>
  </si>
  <si>
    <t>MD2M</t>
  </si>
  <si>
    <t>MD3M</t>
  </si>
  <si>
    <t>MD4M</t>
  </si>
  <si>
    <t>MDM</t>
  </si>
  <si>
    <t>Methane</t>
  </si>
  <si>
    <t>Methanol</t>
  </si>
  <si>
    <t>MethylLinoleate</t>
  </si>
  <si>
    <t>MethylLinolenate</t>
  </si>
  <si>
    <t>MethylOleate</t>
  </si>
  <si>
    <t>MethylPalmitate</t>
  </si>
  <si>
    <t>MethylStearate</t>
  </si>
  <si>
    <t>MM</t>
  </si>
  <si>
    <t>n-Butane</t>
  </si>
  <si>
    <t>n-Decane</t>
  </si>
  <si>
    <t>n-Dodecane</t>
  </si>
  <si>
    <t>n-Heptane</t>
  </si>
  <si>
    <t>n-Hexane</t>
  </si>
  <si>
    <t>n-Nonane</t>
  </si>
  <si>
    <t>n-Octane</t>
  </si>
  <si>
    <t>n-Pentane</t>
  </si>
  <si>
    <t>n-Propane</t>
  </si>
  <si>
    <t>n-Undecane</t>
  </si>
  <si>
    <t>Neon</t>
  </si>
  <si>
    <t>Neopentane</t>
  </si>
  <si>
    <t>NitrousOxide</t>
  </si>
  <si>
    <t>Novec649</t>
  </si>
  <si>
    <t>o-Xylene</t>
  </si>
  <si>
    <t>OrthoDeuterium</t>
  </si>
  <si>
    <t>OrthoHydrogen</t>
  </si>
  <si>
    <t>p-Xylene</t>
  </si>
  <si>
    <t>ParaDeuterium</t>
  </si>
  <si>
    <t>ParaHydrogen</t>
  </si>
  <si>
    <t>Propylene</t>
  </si>
  <si>
    <t>Propyne</t>
  </si>
  <si>
    <t>R11</t>
  </si>
  <si>
    <t>R113</t>
  </si>
  <si>
    <t>R114</t>
  </si>
  <si>
    <t>R115</t>
  </si>
  <si>
    <t>R116</t>
  </si>
  <si>
    <t>R12</t>
  </si>
  <si>
    <t>R123</t>
  </si>
  <si>
    <t>R1233zd(E)</t>
  </si>
  <si>
    <t>R1234yf</t>
  </si>
  <si>
    <t>R1234ze(E)</t>
  </si>
  <si>
    <t>R1234ze(Z)</t>
  </si>
  <si>
    <t>R124</t>
  </si>
  <si>
    <t>R125</t>
  </si>
  <si>
    <t>R13</t>
  </si>
  <si>
    <t>R134a</t>
  </si>
  <si>
    <t>R13I1</t>
  </si>
  <si>
    <t>R14</t>
  </si>
  <si>
    <t>R141b</t>
  </si>
  <si>
    <t>R142b</t>
  </si>
  <si>
    <t>R143a</t>
  </si>
  <si>
    <t>R152A</t>
  </si>
  <si>
    <t>R161</t>
  </si>
  <si>
    <t>R21</t>
  </si>
  <si>
    <t>R218</t>
  </si>
  <si>
    <t>R22</t>
  </si>
  <si>
    <t>R227EA</t>
  </si>
  <si>
    <t>R23</t>
  </si>
  <si>
    <t>R236EA</t>
  </si>
  <si>
    <t>R236FA</t>
  </si>
  <si>
    <t>R245ca</t>
  </si>
  <si>
    <t>R245fa</t>
  </si>
  <si>
    <t>R32</t>
  </si>
  <si>
    <t>R365MFC</t>
  </si>
  <si>
    <t>R40</t>
  </si>
  <si>
    <t>R404A</t>
  </si>
  <si>
    <t>R407C</t>
  </si>
  <si>
    <t>R41</t>
  </si>
  <si>
    <t>R410A</t>
  </si>
  <si>
    <t>R507A</t>
  </si>
  <si>
    <t>RC318</t>
  </si>
  <si>
    <t>SES36</t>
  </si>
  <si>
    <t>SulfurDioxide</t>
  </si>
  <si>
    <t>SulfurHexafluoride</t>
  </si>
  <si>
    <t>Toluene</t>
  </si>
  <si>
    <t>trans-2-Butene</t>
  </si>
  <si>
    <t>Water</t>
  </si>
  <si>
    <t>Xenon</t>
  </si>
  <si>
    <t>get_global_param_string("FluidsList") ==&gt;</t>
  </si>
  <si>
    <t>Copy C2 and paste result as value here ==&gt;</t>
  </si>
  <si>
    <t>This makes a list we can use in a dropdown.</t>
  </si>
  <si>
    <t>A</t>
  </si>
  <si>
    <t>ACENTRIC</t>
  </si>
  <si>
    <t>ALPHA0</t>
  </si>
  <si>
    <t>ALPHAR</t>
  </si>
  <si>
    <t>BVIRIAL</t>
  </si>
  <si>
    <t>Bvirial</t>
  </si>
  <si>
    <t>C</t>
  </si>
  <si>
    <t>CONDUCTIVITY</t>
  </si>
  <si>
    <t>CP0MASS</t>
  </si>
  <si>
    <t>CP0MOLAR</t>
  </si>
  <si>
    <t>CPMASS</t>
  </si>
  <si>
    <t>CPMOLAR</t>
  </si>
  <si>
    <t>CVIRIAL</t>
  </si>
  <si>
    <t>CVMASS</t>
  </si>
  <si>
    <t>CVMOLAR</t>
  </si>
  <si>
    <t>Cp0mass</t>
  </si>
  <si>
    <t>Cp0molar</t>
  </si>
  <si>
    <t>Cpmass</t>
  </si>
  <si>
    <t>Cpmolar</t>
  </si>
  <si>
    <t>Cvirial</t>
  </si>
  <si>
    <t>Cvmass</t>
  </si>
  <si>
    <t>Cvmolar</t>
  </si>
  <si>
    <t>D</t>
  </si>
  <si>
    <t>DALPHA0_DDELTA_CONSTTAU</t>
  </si>
  <si>
    <t>DALPHA0_DTAU_CONSTDELTA</t>
  </si>
  <si>
    <t>DALPHAR_DDELTA_CONSTTAU</t>
  </si>
  <si>
    <t>DALPHAR_DTAU_CONSTDELTA</t>
  </si>
  <si>
    <t>DBVIRIAL_DT</t>
  </si>
  <si>
    <t>DCVIRIAL_DT</t>
  </si>
  <si>
    <t>DELTA</t>
  </si>
  <si>
    <t>DIPOLE_MOMENT</t>
  </si>
  <si>
    <t>DMASS</t>
  </si>
  <si>
    <t>DMOLAR</t>
  </si>
  <si>
    <t>Delta</t>
  </si>
  <si>
    <t>Dmass</t>
  </si>
  <si>
    <t>Dmolar</t>
  </si>
  <si>
    <t>FH</t>
  </si>
  <si>
    <t>FRACTION_MAX</t>
  </si>
  <si>
    <t>FRACTION_MIN</t>
  </si>
  <si>
    <t>FUNDAMENTAL_DERIVATIVE_OF_GAS_DYNAMICS</t>
  </si>
  <si>
    <t>G</t>
  </si>
  <si>
    <t>GAS_CONSTANT</t>
  </si>
  <si>
    <t>GMASS</t>
  </si>
  <si>
    <t>GMOLAR</t>
  </si>
  <si>
    <t>GWP100</t>
  </si>
  <si>
    <t>GWP20</t>
  </si>
  <si>
    <t>GWP500</t>
  </si>
  <si>
    <t>Gmass</t>
  </si>
  <si>
    <t>Gmolar</t>
  </si>
  <si>
    <t>H</t>
  </si>
  <si>
    <t>HH</t>
  </si>
  <si>
    <t>HMASS</t>
  </si>
  <si>
    <t>HMOLAR</t>
  </si>
  <si>
    <t>Hmass</t>
  </si>
  <si>
    <t>Hmolar</t>
  </si>
  <si>
    <t>I</t>
  </si>
  <si>
    <t>ISOBARIC_EXPANSION_COEFFICIENT</t>
  </si>
  <si>
    <t>ISOTHERMAL_COMPRESSIBILITY</t>
  </si>
  <si>
    <t>L</t>
  </si>
  <si>
    <t>M</t>
  </si>
  <si>
    <t>MOLARMASS</t>
  </si>
  <si>
    <t>MOLAR_MASS</t>
  </si>
  <si>
    <t>MOLEMASS</t>
  </si>
  <si>
    <t>O</t>
  </si>
  <si>
    <t>ODP</t>
  </si>
  <si>
    <t>P</t>
  </si>
  <si>
    <t>PCRIT</t>
  </si>
  <si>
    <t>PH</t>
  </si>
  <si>
    <t>PHASE</t>
  </si>
  <si>
    <t>PIP</t>
  </si>
  <si>
    <t>PMAX</t>
  </si>
  <si>
    <t>PMIN</t>
  </si>
  <si>
    <t>PRANDTL</t>
  </si>
  <si>
    <t>PTRIPLE</t>
  </si>
  <si>
    <t>P_CRITICAL</t>
  </si>
  <si>
    <t>P_MAX</t>
  </si>
  <si>
    <t>P_MIN</t>
  </si>
  <si>
    <t>P_REDUCING</t>
  </si>
  <si>
    <t>P_TRIPLE</t>
  </si>
  <si>
    <t>P_max</t>
  </si>
  <si>
    <t>P_min</t>
  </si>
  <si>
    <t>Pcrit</t>
  </si>
  <si>
    <t>Phase</t>
  </si>
  <si>
    <t>Prandtl</t>
  </si>
  <si>
    <t>Q</t>
  </si>
  <si>
    <t>RHOCRIT</t>
  </si>
  <si>
    <t>RHOMASS_CRITICAL</t>
  </si>
  <si>
    <t>RHOMASS_REDUCING</t>
  </si>
  <si>
    <t>RHOMOLAR_CRITICAL</t>
  </si>
  <si>
    <t>RHOMOLAR_REDUCING</t>
  </si>
  <si>
    <t>S</t>
  </si>
  <si>
    <t>SMASS</t>
  </si>
  <si>
    <t>SMOLAR</t>
  </si>
  <si>
    <t>SMOLAR_RESIDUAL</t>
  </si>
  <si>
    <t>SPEED_OF_SOUND</t>
  </si>
  <si>
    <t>SURFACE_TENSION</t>
  </si>
  <si>
    <t>Smass</t>
  </si>
  <si>
    <t>Smolar</t>
  </si>
  <si>
    <t>Smolar_residual</t>
  </si>
  <si>
    <t>T</t>
  </si>
  <si>
    <t>TAU</t>
  </si>
  <si>
    <t>TCRIT</t>
  </si>
  <si>
    <t>TMAX</t>
  </si>
  <si>
    <t>TMIN</t>
  </si>
  <si>
    <t>TTRIPLE</t>
  </si>
  <si>
    <t>T_CRITICAL</t>
  </si>
  <si>
    <t>T_FREEZE</t>
  </si>
  <si>
    <t>T_MAX</t>
  </si>
  <si>
    <t>T_MIN</t>
  </si>
  <si>
    <t>T_REDUCING</t>
  </si>
  <si>
    <t>T_TRIPLE</t>
  </si>
  <si>
    <t>T_critical</t>
  </si>
  <si>
    <t>T_freeze</t>
  </si>
  <si>
    <t>T_max</t>
  </si>
  <si>
    <t>T_min</t>
  </si>
  <si>
    <t>T_reducing</t>
  </si>
  <si>
    <t>T_triple</t>
  </si>
  <si>
    <t>Tau</t>
  </si>
  <si>
    <t>Tcrit</t>
  </si>
  <si>
    <t>Tmax</t>
  </si>
  <si>
    <t>Tmin</t>
  </si>
  <si>
    <t>Ttriple</t>
  </si>
  <si>
    <t>U</t>
  </si>
  <si>
    <t>UMASS</t>
  </si>
  <si>
    <t>UMOLAR</t>
  </si>
  <si>
    <t>Umass</t>
  </si>
  <si>
    <t>Umolar</t>
  </si>
  <si>
    <t>V</t>
  </si>
  <si>
    <t>VISCOSITY</t>
  </si>
  <si>
    <t>Z</t>
  </si>
  <si>
    <t>acentric</t>
  </si>
  <si>
    <t>alpha0</t>
  </si>
  <si>
    <t>alphar</t>
  </si>
  <si>
    <t>conductivity</t>
  </si>
  <si>
    <t>dBvirial_dT</t>
  </si>
  <si>
    <t>dCvirial_dT</t>
  </si>
  <si>
    <t>dalpha0_ddelta_consttau</t>
  </si>
  <si>
    <t>dalpha0_dtau_constdelta</t>
  </si>
  <si>
    <t>dalphar_ddelta_consttau</t>
  </si>
  <si>
    <t>dalphar_dtau_constdelta</t>
  </si>
  <si>
    <t>dipole_moment</t>
  </si>
  <si>
    <t>fraction_max</t>
  </si>
  <si>
    <t>fraction_min</t>
  </si>
  <si>
    <t>fundamental_derivative_of_gas_dynamics</t>
  </si>
  <si>
    <t>gas_constant</t>
  </si>
  <si>
    <t>isobaric_expansion_coefficient</t>
  </si>
  <si>
    <t>isothermal_compressibility</t>
  </si>
  <si>
    <t>molar_mass</t>
  </si>
  <si>
    <t>molarmass</t>
  </si>
  <si>
    <t>molemass</t>
  </si>
  <si>
    <t>p_critical</t>
  </si>
  <si>
    <t>p_reducing</t>
  </si>
  <si>
    <t>p_triple</t>
  </si>
  <si>
    <t>pcrit</t>
  </si>
  <si>
    <t>pmax</t>
  </si>
  <si>
    <t>pmin</t>
  </si>
  <si>
    <t>ptriple</t>
  </si>
  <si>
    <t>rhocrit</t>
  </si>
  <si>
    <t>rhomass_critical</t>
  </si>
  <si>
    <t>rhomass_reducing</t>
  </si>
  <si>
    <t>rhomolar_critical</t>
  </si>
  <si>
    <t>rhomolar_reducing</t>
  </si>
  <si>
    <t>speed_of_sound</t>
  </si>
  <si>
    <t>surface_tension</t>
  </si>
  <si>
    <t>viscosity</t>
  </si>
  <si>
    <t>ParameterList</t>
  </si>
  <si>
    <t>Fluid</t>
  </si>
  <si>
    <t>Fluid Type</t>
  </si>
  <si>
    <t>Air.mix</t>
  </si>
  <si>
    <t>Amarillo.mix</t>
  </si>
  <si>
    <t>Ekofisk.mix</t>
  </si>
  <si>
    <t>GulfCoast.mix</t>
  </si>
  <si>
    <t>GulfCoastGas(NIST1).mix</t>
  </si>
  <si>
    <t>HighCO2.mix</t>
  </si>
  <si>
    <t>HighN2.mix</t>
  </si>
  <si>
    <t>NaturalGasSample.mix</t>
  </si>
  <si>
    <t>R401A.mix</t>
  </si>
  <si>
    <t>R401B.mix</t>
  </si>
  <si>
    <t>R401C.mix</t>
  </si>
  <si>
    <t>R402A.mix</t>
  </si>
  <si>
    <t>R402B.mix</t>
  </si>
  <si>
    <t>R403A.mix</t>
  </si>
  <si>
    <t>R403B.mix</t>
  </si>
  <si>
    <t>R404A.mix</t>
  </si>
  <si>
    <t>R405A.mix</t>
  </si>
  <si>
    <t>R406A.mix</t>
  </si>
  <si>
    <t>R407A.mix</t>
  </si>
  <si>
    <t>R407B.mix</t>
  </si>
  <si>
    <t>R407C.mix</t>
  </si>
  <si>
    <t>R407D.mix</t>
  </si>
  <si>
    <t>R407E.mix</t>
  </si>
  <si>
    <t>R407F.mix</t>
  </si>
  <si>
    <t>R408A.mix</t>
  </si>
  <si>
    <t>R409A.mix</t>
  </si>
  <si>
    <t>R409B.mix</t>
  </si>
  <si>
    <t>R410A.mix</t>
  </si>
  <si>
    <t>R410B.mix</t>
  </si>
  <si>
    <t>R411A.mix</t>
  </si>
  <si>
    <t>R411B.mix</t>
  </si>
  <si>
    <t>R412A.mix</t>
  </si>
  <si>
    <t>R413A.mix</t>
  </si>
  <si>
    <t>R414A.mix</t>
  </si>
  <si>
    <t>R414B.mix</t>
  </si>
  <si>
    <t>R415A.mix</t>
  </si>
  <si>
    <t>R415B.mix</t>
  </si>
  <si>
    <t>R416A.mix</t>
  </si>
  <si>
    <t>R417A.mix</t>
  </si>
  <si>
    <t>R417B.mix</t>
  </si>
  <si>
    <t>R417C.mix</t>
  </si>
  <si>
    <t>R418A.mix</t>
  </si>
  <si>
    <t>R419A.mix</t>
  </si>
  <si>
    <t>R419B.mix</t>
  </si>
  <si>
    <t>R420A.mix</t>
  </si>
  <si>
    <t>R421A.mix</t>
  </si>
  <si>
    <t>R421B.mix</t>
  </si>
  <si>
    <t>R422A.mix</t>
  </si>
  <si>
    <t>R422B.mix</t>
  </si>
  <si>
    <t>R422C.mix</t>
  </si>
  <si>
    <t>R422D.mix</t>
  </si>
  <si>
    <t>R422E.mix</t>
  </si>
  <si>
    <t>R423A.mix</t>
  </si>
  <si>
    <t>R424A.mix</t>
  </si>
  <si>
    <t>R425A.mix</t>
  </si>
  <si>
    <t>R426A.mix</t>
  </si>
  <si>
    <t>R427A.mix</t>
  </si>
  <si>
    <t>R428A.mix</t>
  </si>
  <si>
    <t>R429A.mix</t>
  </si>
  <si>
    <t>R430A.mix</t>
  </si>
  <si>
    <t>R431A.mix</t>
  </si>
  <si>
    <t>R432A.mix</t>
  </si>
  <si>
    <t>R433A.mix</t>
  </si>
  <si>
    <t>R433B.mix</t>
  </si>
  <si>
    <t>R433C.mix</t>
  </si>
  <si>
    <t>R434A.mix</t>
  </si>
  <si>
    <t>R435A.mix</t>
  </si>
  <si>
    <t>R436A.mix</t>
  </si>
  <si>
    <t>R436B.mix</t>
  </si>
  <si>
    <t>R437A.mix</t>
  </si>
  <si>
    <t>R438A.mix</t>
  </si>
  <si>
    <t>R439A.mix</t>
  </si>
  <si>
    <t>R440A.mix</t>
  </si>
  <si>
    <t>R441A.mix</t>
  </si>
  <si>
    <t>R442A.mix</t>
  </si>
  <si>
    <t>R443A.mix</t>
  </si>
  <si>
    <t>R444A.mix</t>
  </si>
  <si>
    <t>R444B.mix</t>
  </si>
  <si>
    <t>R445A.mix</t>
  </si>
  <si>
    <t>R446A.mix</t>
  </si>
  <si>
    <t>R447A.mix</t>
  </si>
  <si>
    <t>R448A.mix</t>
  </si>
  <si>
    <t>R449A.mix</t>
  </si>
  <si>
    <t>R449B.mix</t>
  </si>
  <si>
    <t>R450A.mix</t>
  </si>
  <si>
    <t>R451A.mix</t>
  </si>
  <si>
    <t>R451B.mix</t>
  </si>
  <si>
    <t>R452A.mix</t>
  </si>
  <si>
    <t>R453A.mix</t>
  </si>
  <si>
    <t>R454A.mix</t>
  </si>
  <si>
    <t>R454B.mix</t>
  </si>
  <si>
    <t>R500.mix</t>
  </si>
  <si>
    <t>R501.mix</t>
  </si>
  <si>
    <t>R502.mix</t>
  </si>
  <si>
    <t>R503.mix</t>
  </si>
  <si>
    <t>R504.mix</t>
  </si>
  <si>
    <t>R507A.mix</t>
  </si>
  <si>
    <t>R508A.mix</t>
  </si>
  <si>
    <t>R508B.mix</t>
  </si>
  <si>
    <t>R509A.mix</t>
  </si>
  <si>
    <t>R510A.mix</t>
  </si>
  <si>
    <t>R511A.mix</t>
  </si>
  <si>
    <t>R512A.mix</t>
  </si>
  <si>
    <t>R513A.mix</t>
  </si>
  <si>
    <t>TypicalNaturalGas.mix</t>
  </si>
  <si>
    <t>PredefinedMixtures</t>
  </si>
  <si>
    <t>Select C3 and convert text to columns.</t>
  </si>
  <si>
    <t>PureFluids</t>
  </si>
  <si>
    <t>FluidType</t>
  </si>
  <si>
    <r>
      <t>Copy C3:</t>
    </r>
    <r>
      <rPr>
        <b/>
        <i/>
        <sz val="11"/>
        <color rgb="FF0070C0"/>
        <rFont val="Calibri"/>
        <family val="2"/>
        <scheme val="minor"/>
      </rPr>
      <t>n</t>
    </r>
    <r>
      <rPr>
        <sz val="11"/>
        <color rgb="FF0070C0"/>
        <rFont val="Calibri"/>
        <family val="2"/>
        <scheme val="minor"/>
      </rPr>
      <t>3 and paste here Transposed ==&gt;</t>
    </r>
  </si>
  <si>
    <t>Output Name</t>
  </si>
  <si>
    <t>Input Name 1</t>
  </si>
  <si>
    <t>Input Value 1</t>
  </si>
  <si>
    <t>Input Name 2</t>
  </si>
  <si>
    <t>Result</t>
  </si>
  <si>
    <t>Property Calculator</t>
  </si>
  <si>
    <t>The same procedure can be used to extract</t>
  </si>
  <si>
    <t>the PredefinedMixtures list and the</t>
  </si>
  <si>
    <t>ParameterList.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</si>
</sst>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"/>
    <numFmt numFmtId="165" formatCode="#,##0.0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i/>
      <sz val="11"/>
      <color rgb="FFC00000"/>
      <name val="Calibri"/>
      <family val="2"/>
      <scheme val="minor"/>
    </font>
    <font>
      <sz val="48"/>
      <color theme="1"/>
      <name val="Calibri"/>
      <family val="2"/>
      <scheme val="minor"/>
    </font>
    <font>
      <sz val="14"/>
      <color theme="1"/>
      <name val="Copperplate Gothic Bold"/>
      <family val="2"/>
    </font>
    <font>
      <i/>
      <sz val="1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b/>
      <i/>
      <sz val="11"/>
      <color rgb="FF0070C0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</fills>
  <borders count="2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 style="thick">
        <color theme="0"/>
      </right>
      <top/>
      <bottom/>
      <diagonal/>
    </border>
    <border>
      <left/>
      <right/>
      <top/>
      <bottom style="thick">
        <color theme="0"/>
      </bottom>
      <diagonal/>
    </border>
    <border>
      <left/>
      <right style="thick">
        <color theme="1"/>
      </right>
      <top/>
      <bottom/>
      <diagonal/>
    </border>
    <border>
      <left/>
      <right/>
      <top style="thick">
        <color indexed="64"/>
      </top>
      <bottom style="thick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/>
      <diagonal/>
    </border>
    <border>
      <left/>
      <right/>
      <top style="thick">
        <color theme="0"/>
      </top>
      <bottom/>
      <diagonal/>
    </border>
    <border>
      <left/>
      <right/>
      <top/>
      <bottom style="thick">
        <color indexed="64"/>
      </bottom>
      <diagonal/>
    </border>
    <border>
      <left style="thick">
        <color theme="0"/>
      </left>
      <right style="thick">
        <color indexed="64"/>
      </right>
      <top/>
      <bottom/>
      <diagonal/>
    </border>
    <border>
      <left style="thick">
        <color theme="1"/>
      </left>
      <right style="thick">
        <color theme="0"/>
      </right>
      <top/>
      <bottom style="thick">
        <color theme="0"/>
      </bottom>
      <diagonal/>
    </border>
    <border>
      <left/>
      <right/>
      <top style="thick">
        <color theme="0"/>
      </top>
      <bottom style="thick">
        <color theme="1"/>
      </bottom>
      <diagonal/>
    </border>
    <border>
      <left style="thick">
        <color theme="1"/>
      </left>
      <right style="thick">
        <color theme="0"/>
      </right>
      <top style="thick">
        <color theme="1"/>
      </top>
      <bottom/>
      <diagonal/>
    </border>
    <border>
      <left style="thick">
        <color theme="1"/>
      </left>
      <right style="thick">
        <color theme="0"/>
      </right>
      <top style="thick">
        <color theme="1"/>
      </top>
      <bottom style="thick">
        <color theme="0"/>
      </bottom>
      <diagonal/>
    </border>
    <border>
      <left style="thick">
        <color theme="1"/>
      </left>
      <right style="thick">
        <color theme="0"/>
      </right>
      <top style="thin">
        <color theme="1"/>
      </top>
      <bottom style="thick">
        <color theme="0"/>
      </bottom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 style="thick">
        <color indexed="64"/>
      </right>
      <top/>
      <bottom/>
      <diagonal/>
    </border>
    <border>
      <left style="thin">
        <color theme="0"/>
      </left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/>
      <top style="thick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2" borderId="0" xfId="0" applyFill="1"/>
    <xf numFmtId="1" fontId="0" fillId="0" borderId="0" xfId="0" applyNumberFormat="1" applyFill="1"/>
    <xf numFmtId="2" fontId="0" fillId="0" borderId="0" xfId="0" applyNumberFormat="1" applyFill="1" applyAlignment="1">
      <alignment horizontal="center"/>
    </xf>
    <xf numFmtId="0" fontId="0" fillId="0" borderId="0" xfId="0" applyFill="1"/>
    <xf numFmtId="164" fontId="0" fillId="4" borderId="0" xfId="0" applyNumberFormat="1" applyFill="1"/>
    <xf numFmtId="164" fontId="0" fillId="5" borderId="0" xfId="0" applyNumberFormat="1" applyFill="1"/>
    <xf numFmtId="164" fontId="0" fillId="6" borderId="0" xfId="0" applyNumberFormat="1" applyFill="1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9" xfId="0" applyFill="1" applyBorder="1"/>
    <xf numFmtId="0" fontId="0" fillId="2" borderId="10" xfId="0" applyFill="1" applyBorder="1"/>
    <xf numFmtId="164" fontId="0" fillId="4" borderId="9" xfId="0" applyNumberFormat="1" applyFill="1" applyBorder="1"/>
    <xf numFmtId="0" fontId="0" fillId="0" borderId="10" xfId="0" applyFill="1" applyBorder="1"/>
    <xf numFmtId="0" fontId="0" fillId="2" borderId="11" xfId="0" applyFill="1" applyBorder="1"/>
    <xf numFmtId="0" fontId="2" fillId="2" borderId="12" xfId="0" applyFont="1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0" fillId="0" borderId="13" xfId="0" applyBorder="1"/>
    <xf numFmtId="0" fontId="0" fillId="3" borderId="13" xfId="0" applyFill="1" applyBorder="1" applyAlignment="1">
      <alignment horizontal="center"/>
    </xf>
    <xf numFmtId="0" fontId="0" fillId="0" borderId="13" xfId="0" applyBorder="1" applyAlignment="1">
      <alignment horizontal="right"/>
    </xf>
    <xf numFmtId="0" fontId="2" fillId="3" borderId="13" xfId="0" applyFont="1" applyFill="1" applyBorder="1" applyAlignment="1">
      <alignment horizontal="center"/>
    </xf>
    <xf numFmtId="0" fontId="0" fillId="0" borderId="13" xfId="0" applyBorder="1" applyAlignment="1">
      <alignment horizontal="left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left"/>
    </xf>
    <xf numFmtId="0" fontId="4" fillId="0" borderId="0" xfId="0" applyFont="1" applyAlignment="1">
      <alignment horizontal="center"/>
    </xf>
    <xf numFmtId="0" fontId="0" fillId="3" borderId="13" xfId="0" applyFill="1" applyBorder="1" applyAlignment="1">
      <alignment horizontal="right"/>
    </xf>
    <xf numFmtId="0" fontId="6" fillId="0" borderId="13" xfId="0" quotePrefix="1" applyFont="1" applyBorder="1"/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 wrapText="1"/>
    </xf>
    <xf numFmtId="0" fontId="7" fillId="0" borderId="13" xfId="0" applyFont="1" applyBorder="1" applyAlignment="1">
      <alignment horizontal="left"/>
    </xf>
    <xf numFmtId="0" fontId="4" fillId="0" borderId="0" xfId="0" applyFont="1"/>
    <xf numFmtId="0" fontId="10" fillId="0" borderId="14" xfId="0" applyFont="1" applyFill="1" applyBorder="1" applyAlignment="1">
      <alignment vertical="top"/>
    </xf>
    <xf numFmtId="0" fontId="5" fillId="0" borderId="0" xfId="0" applyFont="1"/>
    <xf numFmtId="0" fontId="9" fillId="0" borderId="0" xfId="0" applyFont="1" applyAlignment="1"/>
    <xf numFmtId="0" fontId="0" fillId="0" borderId="13" xfId="0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2" borderId="15" xfId="0" applyFill="1" applyBorder="1"/>
    <xf numFmtId="0" fontId="17" fillId="0" borderId="0" xfId="0" applyFont="1"/>
    <xf numFmtId="0" fontId="6" fillId="0" borderId="0" xfId="0" quotePrefix="1" applyFont="1"/>
    <xf numFmtId="0" fontId="6" fillId="0" borderId="0" xfId="0" applyFont="1"/>
    <xf numFmtId="0" fontId="0" fillId="7" borderId="0" xfId="0" applyFill="1"/>
    <xf numFmtId="0" fontId="14" fillId="7" borderId="0" xfId="0" applyFont="1" applyFill="1" applyAlignment="1">
      <alignment horizontal="right"/>
    </xf>
    <xf numFmtId="0" fontId="15" fillId="7" borderId="0" xfId="0" applyFont="1" applyFill="1" applyAlignment="1">
      <alignment horizontal="right"/>
    </xf>
    <xf numFmtId="0" fontId="0" fillId="8" borderId="0" xfId="0" applyFill="1"/>
    <xf numFmtId="0" fontId="0" fillId="7" borderId="6" xfId="0" applyFill="1" applyBorder="1"/>
    <xf numFmtId="0" fontId="0" fillId="7" borderId="16" xfId="0" applyFill="1" applyBorder="1"/>
    <xf numFmtId="0" fontId="0" fillId="7" borderId="7" xfId="0" applyFill="1" applyBorder="1"/>
    <xf numFmtId="0" fontId="0" fillId="7" borderId="15" xfId="0" applyFill="1" applyBorder="1"/>
    <xf numFmtId="0" fontId="0" fillId="7" borderId="17" xfId="0" applyFill="1" applyBorder="1"/>
    <xf numFmtId="0" fontId="0" fillId="7" borderId="19" xfId="0" applyFill="1" applyBorder="1"/>
    <xf numFmtId="0" fontId="0" fillId="7" borderId="11" xfId="0" applyFill="1" applyBorder="1"/>
    <xf numFmtId="0" fontId="0" fillId="8" borderId="10" xfId="0" applyFill="1" applyBorder="1"/>
    <xf numFmtId="0" fontId="0" fillId="8" borderId="9" xfId="0" applyFill="1" applyBorder="1"/>
    <xf numFmtId="0" fontId="0" fillId="9" borderId="21" xfId="0" applyFill="1" applyBorder="1" applyProtection="1">
      <protection locked="0"/>
    </xf>
    <xf numFmtId="0" fontId="0" fillId="9" borderId="20" xfId="0" applyFill="1" applyBorder="1" applyProtection="1">
      <protection locked="0"/>
    </xf>
    <xf numFmtId="0" fontId="0" fillId="9" borderId="22" xfId="0" applyFill="1" applyBorder="1" applyProtection="1">
      <protection locked="0"/>
    </xf>
    <xf numFmtId="165" fontId="16" fillId="4" borderId="18" xfId="0" applyNumberFormat="1" applyFont="1" applyFill="1" applyBorder="1"/>
    <xf numFmtId="0" fontId="0" fillId="7" borderId="24" xfId="0" applyFill="1" applyBorder="1"/>
    <xf numFmtId="0" fontId="0" fillId="7" borderId="27" xfId="0" applyFill="1" applyBorder="1"/>
    <xf numFmtId="0" fontId="8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5" fillId="2" borderId="3" xfId="0" applyFont="1" applyFill="1" applyBorder="1" applyAlignment="1">
      <alignment horizontal="center"/>
    </xf>
    <xf numFmtId="0" fontId="5" fillId="2" borderId="8" xfId="0" applyFont="1" applyFill="1" applyBorder="1" applyAlignment="1">
      <alignment horizontal="center"/>
    </xf>
    <xf numFmtId="0" fontId="19" fillId="7" borderId="25" xfId="0" applyFont="1" applyFill="1" applyBorder="1" applyAlignment="1">
      <alignment horizontal="center"/>
    </xf>
    <xf numFmtId="0" fontId="19" fillId="7" borderId="23" xfId="0" applyFont="1" applyFill="1" applyBorder="1" applyAlignment="1">
      <alignment horizontal="center"/>
    </xf>
    <xf numFmtId="0" fontId="19" fillId="7" borderId="26" xfId="0" applyFont="1" applyFill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Pressure</a:t>
            </a:r>
            <a:r>
              <a:rPr lang="en-US" baseline="0"/>
              <a:t>-Enthalpy Plot for Water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21511351706036747"/>
          <c:y val="0.1798186284406757"/>
          <c:w val="0.72316338582677164"/>
          <c:h val="0.6120546470152769"/>
        </c:manualLayout>
      </c:layout>
      <c:scatterChart>
        <c:scatterStyle val="lineMarker"/>
        <c:varyColors val="0"/>
        <c:ser>
          <c:idx val="0"/>
          <c:order val="0"/>
          <c:tx>
            <c:v>Sat. Liquid</c:v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'Water saturation table'!$G$7:$G$45</c:f>
              <c:numCache>
                <c:formatCode>0.000000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xVal>
          <c:yVal>
            <c:numRef>
              <c:f>'Water saturation table'!$D$7:$D$45</c:f>
              <c:numCache>
                <c:formatCode>0.000000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A75F-498C-BF29-0884D82DF471}"/>
            </c:ext>
          </c:extLst>
        </c:ser>
        <c:ser>
          <c:idx val="1"/>
          <c:order val="1"/>
          <c:tx>
            <c:v>Sat. Vapor</c:v>
          </c:tx>
          <c:spPr>
            <a:ln w="25400">
              <a:solidFill>
                <a:srgbClr val="0070C0"/>
              </a:solidFill>
            </a:ln>
          </c:spPr>
          <c:marker>
            <c:symbol val="none"/>
          </c:marker>
          <c:xVal>
            <c:numRef>
              <c:f>'Water saturation table'!$H$7:$H$45</c:f>
              <c:numCache>
                <c:formatCode>0.000000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xVal>
          <c:yVal>
            <c:numRef>
              <c:f>'Water saturation table'!$D$7:$D$45</c:f>
              <c:numCache>
                <c:formatCode>0.000000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A75F-498C-BF29-0884D82DF4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8211264"/>
        <c:axId val="268211840"/>
      </c:scatterChart>
      <c:valAx>
        <c:axId val="268211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Enthalpy [kJ/kg]</a:t>
                </a:r>
              </a:p>
            </c:rich>
          </c:tx>
          <c:layout/>
          <c:overlay val="0"/>
        </c:title>
        <c:numFmt formatCode="0" sourceLinked="0"/>
        <c:majorTickMark val="none"/>
        <c:minorTickMark val="none"/>
        <c:tickLblPos val="nextTo"/>
        <c:crossAx val="268211840"/>
        <c:crossesAt val="0.1"/>
        <c:crossBetween val="midCat"/>
      </c:valAx>
      <c:valAx>
        <c:axId val="268211840"/>
        <c:scaling>
          <c:logBase val="10"/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Pressure [kPa]</a:t>
                </a:r>
              </a:p>
            </c:rich>
          </c:tx>
          <c:layout/>
          <c:overlay val="0"/>
        </c:title>
        <c:numFmt formatCode="0.0" sourceLinked="0"/>
        <c:majorTickMark val="none"/>
        <c:minorTickMark val="none"/>
        <c:tickLblPos val="nextTo"/>
        <c:crossAx val="26821126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33311023622047242"/>
          <c:y val="0.56155797832963195"/>
          <c:w val="0.2002230971128609"/>
          <c:h val="0.15455481526347667"/>
        </c:manualLayout>
      </c:layout>
      <c:overlay val="0"/>
      <c:spPr>
        <a:ln w="19050"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Pressure</a:t>
            </a:r>
            <a:r>
              <a:rPr lang="en-US" baseline="0"/>
              <a:t>-Density Plot for Water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21511351706036747"/>
          <c:y val="0.1798186284406757"/>
          <c:w val="0.72038560804899388"/>
          <c:h val="0.6120546470152769"/>
        </c:manualLayout>
      </c:layout>
      <c:scatterChart>
        <c:scatterStyle val="lineMarker"/>
        <c:varyColors val="0"/>
        <c:ser>
          <c:idx val="0"/>
          <c:order val="0"/>
          <c:tx>
            <c:v>Sat. Liquid</c:v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'Water saturation table'!$E$7:$E$45</c:f>
              <c:numCache>
                <c:formatCode>0.000000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xVal>
          <c:yVal>
            <c:numRef>
              <c:f>'Water saturation table'!$D$7:$D$45</c:f>
              <c:numCache>
                <c:formatCode>0.000000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49E-4AA0-9B02-6B428CC15733}"/>
            </c:ext>
          </c:extLst>
        </c:ser>
        <c:ser>
          <c:idx val="1"/>
          <c:order val="1"/>
          <c:tx>
            <c:v>Sat. Vapor</c:v>
          </c:tx>
          <c:spPr>
            <a:ln w="25400">
              <a:solidFill>
                <a:srgbClr val="0070C0"/>
              </a:solidFill>
            </a:ln>
          </c:spPr>
          <c:marker>
            <c:symbol val="none"/>
          </c:marker>
          <c:xVal>
            <c:numRef>
              <c:f>'Water saturation table'!$F$7:$F$45</c:f>
              <c:numCache>
                <c:formatCode>0.000000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xVal>
          <c:yVal>
            <c:numRef>
              <c:f>'Water saturation table'!$D$7:$D$45</c:f>
              <c:numCache>
                <c:formatCode>0.000000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49E-4AA0-9B02-6B428CC157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8213568"/>
        <c:axId val="276922368"/>
      </c:scatterChart>
      <c:valAx>
        <c:axId val="268213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Density [kg/m³]</a:t>
                </a:r>
              </a:p>
            </c:rich>
          </c:tx>
          <c:layout/>
          <c:overlay val="0"/>
        </c:title>
        <c:numFmt formatCode="0" sourceLinked="0"/>
        <c:majorTickMark val="none"/>
        <c:minorTickMark val="none"/>
        <c:tickLblPos val="nextTo"/>
        <c:crossAx val="276922368"/>
        <c:crossesAt val="0.1"/>
        <c:crossBetween val="midCat"/>
      </c:valAx>
      <c:valAx>
        <c:axId val="276922368"/>
        <c:scaling>
          <c:logBase val="10"/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Pressure [kPa]</a:t>
                </a:r>
              </a:p>
            </c:rich>
          </c:tx>
          <c:layout/>
          <c:overlay val="0"/>
        </c:title>
        <c:numFmt formatCode="0.0" sourceLinked="0"/>
        <c:majorTickMark val="none"/>
        <c:minorTickMark val="none"/>
        <c:tickLblPos val="nextTo"/>
        <c:crossAx val="26821356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27477690288713913"/>
          <c:y val="0.55301096978262332"/>
          <c:w val="0.2002230971128609"/>
          <c:h val="0.15455481526347667"/>
        </c:manualLayout>
      </c:layout>
      <c:overlay val="0"/>
      <c:spPr>
        <a:ln w="15875"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/>
              <a:t>Water Saturation Curve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Saturation Pressure</c:v>
          </c:tx>
          <c:spPr>
            <a:ln w="19050">
              <a:solidFill>
                <a:srgbClr val="0070C0"/>
              </a:solidFill>
            </a:ln>
          </c:spPr>
          <c:marker>
            <c:symbol val="none"/>
          </c:marker>
          <c:xVal>
            <c:numRef>
              <c:f>'Water saturation table'!$C$7:$C$45</c:f>
              <c:numCache>
                <c:formatCode>0.00</c:formatCode>
                <c:ptCount val="39"/>
                <c:pt idx="0">
                  <c:v>273.16000009999999</c:v>
                </c:pt>
                <c:pt idx="1">
                  <c:v>283.14999999999998</c:v>
                </c:pt>
                <c:pt idx="2">
                  <c:v>293.14999999999998</c:v>
                </c:pt>
                <c:pt idx="3">
                  <c:v>303.14999999999998</c:v>
                </c:pt>
                <c:pt idx="4">
                  <c:v>313.14999999999998</c:v>
                </c:pt>
                <c:pt idx="5">
                  <c:v>323.14999999999998</c:v>
                </c:pt>
                <c:pt idx="6">
                  <c:v>333.15</c:v>
                </c:pt>
                <c:pt idx="7">
                  <c:v>343.15</c:v>
                </c:pt>
                <c:pt idx="8">
                  <c:v>353.15</c:v>
                </c:pt>
                <c:pt idx="9">
                  <c:v>363.15</c:v>
                </c:pt>
                <c:pt idx="10">
                  <c:v>373.15</c:v>
                </c:pt>
                <c:pt idx="11">
                  <c:v>383.15</c:v>
                </c:pt>
                <c:pt idx="12">
                  <c:v>393.15</c:v>
                </c:pt>
                <c:pt idx="13">
                  <c:v>403.15</c:v>
                </c:pt>
                <c:pt idx="14">
                  <c:v>413.15</c:v>
                </c:pt>
                <c:pt idx="15">
                  <c:v>423.15</c:v>
                </c:pt>
                <c:pt idx="16">
                  <c:v>433.15</c:v>
                </c:pt>
                <c:pt idx="17">
                  <c:v>443.15</c:v>
                </c:pt>
                <c:pt idx="18">
                  <c:v>453.15</c:v>
                </c:pt>
                <c:pt idx="19">
                  <c:v>463.15</c:v>
                </c:pt>
                <c:pt idx="20">
                  <c:v>473.15</c:v>
                </c:pt>
                <c:pt idx="21">
                  <c:v>483.15</c:v>
                </c:pt>
                <c:pt idx="22">
                  <c:v>493.15</c:v>
                </c:pt>
                <c:pt idx="23">
                  <c:v>503.15</c:v>
                </c:pt>
                <c:pt idx="24">
                  <c:v>513.15</c:v>
                </c:pt>
                <c:pt idx="25">
                  <c:v>523.15</c:v>
                </c:pt>
                <c:pt idx="26">
                  <c:v>533.15</c:v>
                </c:pt>
                <c:pt idx="27">
                  <c:v>543.15</c:v>
                </c:pt>
                <c:pt idx="28">
                  <c:v>553.15</c:v>
                </c:pt>
                <c:pt idx="29">
                  <c:v>563.15</c:v>
                </c:pt>
                <c:pt idx="30">
                  <c:v>573.15</c:v>
                </c:pt>
                <c:pt idx="31">
                  <c:v>583.15</c:v>
                </c:pt>
                <c:pt idx="32">
                  <c:v>593.15</c:v>
                </c:pt>
                <c:pt idx="33">
                  <c:v>603.15</c:v>
                </c:pt>
                <c:pt idx="34">
                  <c:v>613.15</c:v>
                </c:pt>
                <c:pt idx="35">
                  <c:v>623.15</c:v>
                </c:pt>
                <c:pt idx="36">
                  <c:v>633.15</c:v>
                </c:pt>
                <c:pt idx="37">
                  <c:v>643.15</c:v>
                </c:pt>
                <c:pt idx="38" formatCode="General">
                  <c:v>0</c:v>
                </c:pt>
              </c:numCache>
            </c:numRef>
          </c:xVal>
          <c:yVal>
            <c:numRef>
              <c:f>'Water saturation table'!$D$7:$D$45</c:f>
              <c:numCache>
                <c:formatCode>0.000000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8D3-4486-9E09-DF263A54D4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6924096"/>
        <c:axId val="276924672"/>
      </c:scatterChart>
      <c:valAx>
        <c:axId val="276924096"/>
        <c:scaling>
          <c:orientation val="minMax"/>
          <c:min val="200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Temperature [K]</a:t>
                </a:r>
              </a:p>
            </c:rich>
          </c:tx>
          <c:layout/>
          <c:overlay val="0"/>
        </c:title>
        <c:numFmt formatCode="0" sourceLinked="0"/>
        <c:majorTickMark val="none"/>
        <c:minorTickMark val="none"/>
        <c:tickLblPos val="nextTo"/>
        <c:crossAx val="276924672"/>
        <c:crossesAt val="0.1"/>
        <c:crossBetween val="midCat"/>
      </c:valAx>
      <c:valAx>
        <c:axId val="276924672"/>
        <c:scaling>
          <c:logBase val="10"/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Pressure [kPa]</a:t>
                </a:r>
              </a:p>
            </c:rich>
          </c:tx>
          <c:layout/>
          <c:overlay val="0"/>
        </c:title>
        <c:numFmt formatCode="0.0" sourceLinked="0"/>
        <c:majorTickMark val="none"/>
        <c:minorTickMark val="none"/>
        <c:tickLblPos val="nextTo"/>
        <c:crossAx val="2769240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228600</xdr:colOff>
      <xdr:row>0</xdr:row>
      <xdr:rowOff>76200</xdr:rowOff>
    </xdr:from>
    <xdr:to>
      <xdr:col>3</xdr:col>
      <xdr:colOff>666752</xdr:colOff>
      <xdr:row>5</xdr:row>
      <xdr:rowOff>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8200" y="76200"/>
          <a:ext cx="914402" cy="91440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1743075</xdr:colOff>
      <xdr:row>0</xdr:row>
      <xdr:rowOff>57150</xdr:rowOff>
    </xdr:from>
    <xdr:to>
      <xdr:col>1</xdr:col>
      <xdr:colOff>2657477</xdr:colOff>
      <xdr:row>4</xdr:row>
      <xdr:rowOff>209552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43075" y="57150"/>
          <a:ext cx="914402" cy="91440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190500</xdr:colOff>
      <xdr:row>31</xdr:row>
      <xdr:rowOff>180975</xdr:rowOff>
    </xdr:from>
    <xdr:to>
      <xdr:col>16</xdr:col>
      <xdr:colOff>495300</xdr:colOff>
      <xdr:row>47</xdr:row>
      <xdr:rowOff>85725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190500</xdr:colOff>
      <xdr:row>15</xdr:row>
      <xdr:rowOff>133350</xdr:rowOff>
    </xdr:from>
    <xdr:to>
      <xdr:col>16</xdr:col>
      <xdr:colOff>495300</xdr:colOff>
      <xdr:row>31</xdr:row>
      <xdr:rowOff>57150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190500</xdr:colOff>
      <xdr:row>0</xdr:row>
      <xdr:rowOff>47625</xdr:rowOff>
    </xdr:from>
    <xdr:to>
      <xdr:col>16</xdr:col>
      <xdr:colOff>495300</xdr:colOff>
      <xdr:row>15</xdr:row>
      <xdr:rowOff>57150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D5:D127" totalsRowShown="0" headerRowDxfId="3">
  <autoFilter ref="D5:D127"/>
  <tableColumns count="1">
    <tableColumn id="1" name="PureFluid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F5:F110" totalsRowShown="0" headerRowDxfId="2">
  <autoFilter ref="F5:F110"/>
  <tableColumns count="1">
    <tableColumn id="1" name="PredefinedMixture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H5:H170" totalsRowShown="0" headerRowDxfId="1">
  <autoFilter ref="H5:H170"/>
  <tableColumns count="1">
    <tableColumn id="1" name="ParameterList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J5:J7" totalsRowShown="0" headerRowDxfId="0">
  <autoFilter ref="J5:J7"/>
  <tableColumns count="1">
    <tableColumn id="1" name="FluidTyp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Kontortema">
  <a:themeElements>
    <a:clrScheme name="Kont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ont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4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J38"/>
  <sheetViews>
    <sheetView showGridLines="0" workbookViewId="0">
      <selection activeCell="A7" sqref="A7"/>
    </sheetView>
  </sheetViews>
  <sheetFormatPr defaultRowHeight="15" x14ac:dyDescent="0.25"/>
  <cols>
    <col min="2" max="3" width="3.625" customWidth="1"/>
    <col min="4" max="4" width="11.75" customWidth="1"/>
    <col min="5" max="5" width="19" customWidth="1"/>
  </cols>
  <sheetData>
    <row r="1" spans="2:10" x14ac:dyDescent="0.25">
      <c r="E1" s="65" t="s">
        <v>48</v>
      </c>
      <c r="F1" s="65"/>
      <c r="G1" s="65"/>
      <c r="H1" s="65"/>
      <c r="I1" s="65"/>
      <c r="J1" s="65"/>
    </row>
    <row r="2" spans="2:10" x14ac:dyDescent="0.25">
      <c r="E2" s="65"/>
      <c r="F2" s="65"/>
      <c r="G2" s="65"/>
      <c r="H2" s="65"/>
      <c r="I2" s="65"/>
      <c r="J2" s="65"/>
    </row>
    <row r="3" spans="2:10" x14ac:dyDescent="0.25">
      <c r="E3" s="65"/>
      <c r="F3" s="65"/>
      <c r="G3" s="65"/>
      <c r="H3" s="65"/>
      <c r="I3" s="65"/>
      <c r="J3" s="65"/>
    </row>
    <row r="4" spans="2:10" x14ac:dyDescent="0.25">
      <c r="E4" s="65"/>
      <c r="F4" s="65"/>
      <c r="G4" s="65"/>
      <c r="H4" s="65"/>
      <c r="I4" s="65"/>
      <c r="J4" s="65"/>
    </row>
    <row r="5" spans="2:10" ht="18" x14ac:dyDescent="0.25">
      <c r="E5" s="39" t="s">
        <v>76</v>
      </c>
      <c r="F5" s="39"/>
      <c r="G5" s="39"/>
      <c r="H5" s="39"/>
    </row>
    <row r="7" spans="2:10" x14ac:dyDescent="0.25">
      <c r="B7" s="36" t="s">
        <v>65</v>
      </c>
      <c r="C7" s="36"/>
    </row>
    <row r="8" spans="2:10" x14ac:dyDescent="0.25">
      <c r="B8" t="s">
        <v>100</v>
      </c>
    </row>
    <row r="9" spans="2:10" x14ac:dyDescent="0.25">
      <c r="B9" t="s">
        <v>66</v>
      </c>
    </row>
    <row r="10" spans="2:10" x14ac:dyDescent="0.25">
      <c r="B10" t="s">
        <v>67</v>
      </c>
    </row>
    <row r="11" spans="2:10" x14ac:dyDescent="0.25">
      <c r="D11" t="s">
        <v>68</v>
      </c>
    </row>
    <row r="12" spans="2:10" x14ac:dyDescent="0.25">
      <c r="D12" t="s">
        <v>69</v>
      </c>
    </row>
    <row r="13" spans="2:10" x14ac:dyDescent="0.25">
      <c r="D13" t="s">
        <v>70</v>
      </c>
    </row>
    <row r="14" spans="2:10" x14ac:dyDescent="0.25">
      <c r="D14" t="s">
        <v>73</v>
      </c>
    </row>
    <row r="15" spans="2:10" x14ac:dyDescent="0.25">
      <c r="D15" t="s">
        <v>71</v>
      </c>
    </row>
    <row r="16" spans="2:10" x14ac:dyDescent="0.25">
      <c r="D16" t="s">
        <v>72</v>
      </c>
    </row>
    <row r="17" spans="2:4" x14ac:dyDescent="0.25">
      <c r="B17" t="s">
        <v>101</v>
      </c>
    </row>
    <row r="20" spans="2:4" x14ac:dyDescent="0.25">
      <c r="B20" s="36" t="s">
        <v>74</v>
      </c>
      <c r="C20" s="36"/>
    </row>
    <row r="21" spans="2:4" x14ac:dyDescent="0.25">
      <c r="B21" t="s">
        <v>75</v>
      </c>
    </row>
    <row r="22" spans="2:4" x14ac:dyDescent="0.25">
      <c r="B22" t="s">
        <v>102</v>
      </c>
    </row>
    <row r="23" spans="2:4" x14ac:dyDescent="0.25">
      <c r="B23" t="s">
        <v>103</v>
      </c>
    </row>
    <row r="24" spans="2:4" x14ac:dyDescent="0.25">
      <c r="B24" t="s">
        <v>104</v>
      </c>
    </row>
    <row r="25" spans="2:4" x14ac:dyDescent="0.25">
      <c r="B25" t="s">
        <v>116</v>
      </c>
    </row>
    <row r="26" spans="2:4" x14ac:dyDescent="0.25">
      <c r="B26" t="s">
        <v>117</v>
      </c>
    </row>
    <row r="27" spans="2:4" x14ac:dyDescent="0.25">
      <c r="C27" t="s">
        <v>105</v>
      </c>
    </row>
    <row r="28" spans="2:4" x14ac:dyDescent="0.25">
      <c r="C28" t="s">
        <v>106</v>
      </c>
    </row>
    <row r="29" spans="2:4" x14ac:dyDescent="0.25">
      <c r="B29" t="s">
        <v>107</v>
      </c>
    </row>
    <row r="30" spans="2:4" x14ac:dyDescent="0.25">
      <c r="C30" t="s">
        <v>118</v>
      </c>
    </row>
    <row r="31" spans="2:4" x14ac:dyDescent="0.25">
      <c r="C31" t="s">
        <v>110</v>
      </c>
    </row>
    <row r="32" spans="2:4" x14ac:dyDescent="0.25">
      <c r="D32" t="s">
        <v>109</v>
      </c>
    </row>
    <row r="33" spans="2:4" x14ac:dyDescent="0.25">
      <c r="D33" t="s">
        <v>108</v>
      </c>
    </row>
    <row r="34" spans="2:4" x14ac:dyDescent="0.25">
      <c r="C34" t="s">
        <v>111</v>
      </c>
    </row>
    <row r="35" spans="2:4" x14ac:dyDescent="0.25">
      <c r="C35" t="s">
        <v>112</v>
      </c>
    </row>
    <row r="36" spans="2:4" x14ac:dyDescent="0.25">
      <c r="B36" t="s">
        <v>113</v>
      </c>
    </row>
    <row r="37" spans="2:4" x14ac:dyDescent="0.25">
      <c r="B37" t="s">
        <v>114</v>
      </c>
    </row>
    <row r="38" spans="2:4" x14ac:dyDescent="0.25">
      <c r="B38" t="s">
        <v>115</v>
      </c>
    </row>
  </sheetData>
  <sheetProtection selectLockedCells="1" selectUnlockedCells="1"/>
  <mergeCells count="2">
    <mergeCell ref="E1:H4"/>
    <mergeCell ref="I1:J4"/>
  </mergeCell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B1:H46"/>
  <sheetViews>
    <sheetView showGridLines="0" tabSelected="1" workbookViewId="0">
      <selection activeCell="D9" sqref="D9"/>
    </sheetView>
  </sheetViews>
  <sheetFormatPr defaultRowHeight="15" x14ac:dyDescent="0.25"/>
  <cols>
    <col min="1" max="1" width="2.75" customWidth="1"/>
    <col min="2" max="2" width="43.625" customWidth="1"/>
    <col min="3" max="3" width="8.375" bestFit="1" customWidth="1"/>
    <col min="4" max="4" width="22.125" customWidth="1"/>
    <col min="5" max="5" width="3" customWidth="1"/>
    <col min="6" max="6" width="18.25" bestFit="1" customWidth="1"/>
    <col min="7" max="7" width="2.375" customWidth="1"/>
    <col min="8" max="8" width="72.125" customWidth="1"/>
  </cols>
  <sheetData>
    <row r="1" spans="2:8" x14ac:dyDescent="0.25">
      <c r="C1" s="65" t="s">
        <v>48</v>
      </c>
      <c r="D1" s="65"/>
      <c r="E1" s="65"/>
      <c r="F1" s="65"/>
    </row>
    <row r="2" spans="2:8" x14ac:dyDescent="0.25">
      <c r="C2" s="65"/>
      <c r="D2" s="65"/>
      <c r="E2" s="65"/>
      <c r="F2" s="65"/>
    </row>
    <row r="3" spans="2:8" x14ac:dyDescent="0.25">
      <c r="C3" s="65"/>
      <c r="D3" s="65"/>
      <c r="E3" s="65"/>
      <c r="F3" s="65"/>
    </row>
    <row r="4" spans="2:8" x14ac:dyDescent="0.25">
      <c r="C4" s="65"/>
      <c r="D4" s="65"/>
      <c r="E4" s="65"/>
      <c r="F4" s="65"/>
    </row>
    <row r="5" spans="2:8" ht="18" x14ac:dyDescent="0.25">
      <c r="C5" s="66" t="s">
        <v>49</v>
      </c>
      <c r="D5" s="66"/>
      <c r="E5" s="66"/>
      <c r="F5" s="66"/>
    </row>
    <row r="7" spans="2:8" x14ac:dyDescent="0.25">
      <c r="B7" s="30" t="s">
        <v>26</v>
      </c>
      <c r="C7" s="30" t="s">
        <v>27</v>
      </c>
      <c r="D7" s="30" t="s">
        <v>16</v>
      </c>
      <c r="E7" s="30"/>
      <c r="F7" s="30" t="s">
        <v>17</v>
      </c>
      <c r="G7" s="30"/>
      <c r="H7" s="30" t="s">
        <v>25</v>
      </c>
    </row>
    <row r="8" spans="2:8" x14ac:dyDescent="0.25">
      <c r="B8" s="23" t="s">
        <v>0</v>
      </c>
      <c r="C8" s="24" t="s">
        <v>1</v>
      </c>
      <c r="D8" s="25" t="e">
        <f ca="1">Props1SI("R410A","Tcrit")</f>
        <v>#NAME?</v>
      </c>
      <c r="E8" s="28"/>
      <c r="F8" s="23">
        <v>344.49400000000003</v>
      </c>
      <c r="H8" s="32" t="s">
        <v>29</v>
      </c>
    </row>
    <row r="9" spans="2:8" x14ac:dyDescent="0.25">
      <c r="B9" s="23" t="s">
        <v>5</v>
      </c>
      <c r="C9" s="24" t="s">
        <v>3</v>
      </c>
      <c r="D9" s="25" t="e">
        <f ca="1">Props1SI("Propane","rhocrit")</f>
        <v>#NAME?</v>
      </c>
      <c r="E9" s="28"/>
      <c r="F9" s="23">
        <v>220.47810000000004</v>
      </c>
      <c r="H9" s="32" t="s">
        <v>30</v>
      </c>
    </row>
    <row r="10" spans="2:8" x14ac:dyDescent="0.25">
      <c r="B10" s="23" t="s">
        <v>32</v>
      </c>
      <c r="C10" s="24" t="s">
        <v>3</v>
      </c>
      <c r="D10" s="25" t="e">
        <f ca="1">PropsSI("Dmass","T",273.15,"P",101325,"HEOS::Nitrogen")</f>
        <v>#NAME?</v>
      </c>
      <c r="E10" s="28"/>
      <c r="F10" s="23">
        <v>1.2503861303389008</v>
      </c>
      <c r="H10" s="32" t="s">
        <v>31</v>
      </c>
    </row>
    <row r="11" spans="2:8" x14ac:dyDescent="0.25">
      <c r="B11" s="23" t="s">
        <v>2</v>
      </c>
      <c r="C11" s="24" t="s">
        <v>3</v>
      </c>
      <c r="D11" s="25" t="e">
        <f ca="1">PropsSI("Dmass","T",273.15,"P",101325,"HEOS::Air")</f>
        <v>#NAME?</v>
      </c>
      <c r="E11" s="28"/>
      <c r="F11" s="23">
        <v>1.2930656163292635</v>
      </c>
      <c r="H11" s="32" t="s">
        <v>33</v>
      </c>
    </row>
    <row r="12" spans="2:8" x14ac:dyDescent="0.25">
      <c r="B12" s="23" t="s">
        <v>4</v>
      </c>
      <c r="C12" s="26" t="s">
        <v>7</v>
      </c>
      <c r="D12" s="25" t="e">
        <f ca="1">PropsSI("T","P",101325,"Q",0,"HEOS::Water")-273.15</f>
        <v>#NAME?</v>
      </c>
      <c r="E12" s="28"/>
      <c r="F12" s="23">
        <v>99.97429584768804</v>
      </c>
      <c r="H12" s="32" t="s">
        <v>34</v>
      </c>
    </row>
    <row r="13" spans="2:8" x14ac:dyDescent="0.25">
      <c r="B13" s="23" t="s">
        <v>4</v>
      </c>
      <c r="C13" s="26" t="s">
        <v>7</v>
      </c>
      <c r="D13" s="25" t="e">
        <f ca="1">PropsSI("T","P",101325,"Q",0,"REFPROP::Water")-273.15</f>
        <v>#NAME?</v>
      </c>
      <c r="E13" s="28"/>
      <c r="F13" s="23">
        <v>99.974295847697988</v>
      </c>
      <c r="H13" s="32" t="s">
        <v>35</v>
      </c>
    </row>
    <row r="14" spans="2:8" x14ac:dyDescent="0.25">
      <c r="B14" s="23" t="s">
        <v>15</v>
      </c>
      <c r="C14" s="24"/>
      <c r="D14" s="35" t="e">
        <f ca="1">Props1SI("A","B")</f>
        <v>#NAME?</v>
      </c>
      <c r="E14" s="29"/>
      <c r="F14" s="23"/>
      <c r="H14" s="32" t="s">
        <v>36</v>
      </c>
    </row>
    <row r="15" spans="2:8" x14ac:dyDescent="0.25">
      <c r="B15" s="23" t="s">
        <v>94</v>
      </c>
      <c r="C15" s="26"/>
      <c r="D15" s="25" t="e">
        <f ca="1">get_global_param_string("version")</f>
        <v>#NAME?</v>
      </c>
      <c r="E15" s="28"/>
      <c r="F15" s="40" t="s">
        <v>93</v>
      </c>
      <c r="H15" s="32" t="s">
        <v>97</v>
      </c>
    </row>
    <row r="16" spans="2:8" x14ac:dyDescent="0.25">
      <c r="B16" s="23" t="s">
        <v>95</v>
      </c>
      <c r="C16" s="26"/>
      <c r="D16" s="27" t="e">
        <f ca="1">get_global_param_string("gitrevision")</f>
        <v>#NAME?</v>
      </c>
      <c r="E16" s="28"/>
      <c r="F16" s="23"/>
      <c r="H16" s="32" t="s">
        <v>96</v>
      </c>
    </row>
    <row r="17" spans="2:8" x14ac:dyDescent="0.25">
      <c r="D17" s="29"/>
    </row>
    <row r="18" spans="2:8" ht="18.75" x14ac:dyDescent="0.3">
      <c r="B18" s="38" t="s">
        <v>77</v>
      </c>
      <c r="D18" s="28"/>
    </row>
    <row r="19" spans="2:8" x14ac:dyDescent="0.25">
      <c r="B19" s="23" t="s">
        <v>78</v>
      </c>
      <c r="C19" s="24"/>
      <c r="D19" s="25" t="e">
        <f ca="1">PhaseSI("T",293.15,"P",101325,"Water")</f>
        <v>#NAME?</v>
      </c>
      <c r="F19" s="40" t="s">
        <v>79</v>
      </c>
      <c r="H19" s="32" t="s">
        <v>80</v>
      </c>
    </row>
    <row r="20" spans="2:8" x14ac:dyDescent="0.25">
      <c r="B20" s="23" t="s">
        <v>81</v>
      </c>
      <c r="C20" s="24"/>
      <c r="D20" s="25" t="e">
        <f ca="1">PhaseSI("T",400,"P",101325,"Water")</f>
        <v>#NAME?</v>
      </c>
      <c r="F20" s="40" t="s">
        <v>82</v>
      </c>
      <c r="H20" s="32" t="s">
        <v>83</v>
      </c>
    </row>
    <row r="21" spans="2:8" x14ac:dyDescent="0.25">
      <c r="B21" s="23" t="s">
        <v>87</v>
      </c>
      <c r="C21" s="24"/>
      <c r="D21" s="25" t="e">
        <f ca="1">PhaseSI("T",400,"P",30000000,"Water")</f>
        <v>#NAME?</v>
      </c>
      <c r="F21" s="40" t="s">
        <v>85</v>
      </c>
      <c r="H21" s="32" t="s">
        <v>84</v>
      </c>
    </row>
    <row r="22" spans="2:8" x14ac:dyDescent="0.25">
      <c r="B22" s="23" t="s">
        <v>88</v>
      </c>
      <c r="C22" s="24"/>
      <c r="D22" s="25" t="e">
        <f ca="1">PhaseSI("T",1030,"P",10000000,"Water")</f>
        <v>#NAME?</v>
      </c>
      <c r="F22" s="40" t="s">
        <v>86</v>
      </c>
      <c r="H22" s="32" t="s">
        <v>91</v>
      </c>
    </row>
    <row r="23" spans="2:8" x14ac:dyDescent="0.25">
      <c r="B23" s="23" t="s">
        <v>89</v>
      </c>
      <c r="C23" s="24"/>
      <c r="D23" s="25" t="e">
        <f ca="1">PhaseSI("T",1030,"P",30000000,"Water")</f>
        <v>#NAME?</v>
      </c>
      <c r="F23" s="40" t="s">
        <v>90</v>
      </c>
      <c r="H23" s="32" t="s">
        <v>92</v>
      </c>
    </row>
    <row r="24" spans="2:8" x14ac:dyDescent="0.25">
      <c r="D24" s="28"/>
    </row>
    <row r="25" spans="2:8" ht="18.75" x14ac:dyDescent="0.3">
      <c r="B25" s="38" t="s">
        <v>28</v>
      </c>
    </row>
    <row r="26" spans="2:8" ht="30" x14ac:dyDescent="0.25">
      <c r="B26" s="33" t="s">
        <v>18</v>
      </c>
      <c r="C26" s="34" t="s">
        <v>39</v>
      </c>
    </row>
    <row r="27" spans="2:8" x14ac:dyDescent="0.25">
      <c r="B27" s="31" t="s">
        <v>19</v>
      </c>
      <c r="C27" s="25">
        <v>0.78090000000000004</v>
      </c>
    </row>
    <row r="28" spans="2:8" x14ac:dyDescent="0.25">
      <c r="B28" s="31" t="s">
        <v>21</v>
      </c>
      <c r="C28" s="25">
        <v>0.20949999999999999</v>
      </c>
    </row>
    <row r="29" spans="2:8" x14ac:dyDescent="0.25">
      <c r="B29" s="31" t="s">
        <v>20</v>
      </c>
      <c r="C29" s="25">
        <v>9.2999999999999992E-3</v>
      </c>
    </row>
    <row r="30" spans="2:8" x14ac:dyDescent="0.25">
      <c r="B30" s="31" t="s">
        <v>22</v>
      </c>
      <c r="C30" s="25">
        <v>3.8999999999999999E-4</v>
      </c>
    </row>
    <row r="31" spans="2:8" x14ac:dyDescent="0.25">
      <c r="B31" s="27" t="s">
        <v>23</v>
      </c>
      <c r="C31" s="24" t="s">
        <v>1</v>
      </c>
      <c r="D31" s="25" t="e">
        <f ca="1">PropsSI("T","P",101325,"Q",0,"HEOS::"&amp;MixtureString(B27:B30,C27:C30))</f>
        <v>#NAME?</v>
      </c>
      <c r="F31" s="25">
        <v>78.933403642237366</v>
      </c>
      <c r="H31" s="32" t="s">
        <v>38</v>
      </c>
    </row>
    <row r="32" spans="2:8" x14ac:dyDescent="0.25">
      <c r="B32" s="27" t="s">
        <v>41</v>
      </c>
      <c r="C32" s="24" t="s">
        <v>40</v>
      </c>
      <c r="D32" s="23" t="e">
        <f ca="1">PropsSI("D","T",273.15,"P",101325,"HEOS::"&amp;MixtureString(B27:B30,C27:C30))</f>
        <v>#NAME?</v>
      </c>
      <c r="F32" s="23">
        <v>1.2931619537014851</v>
      </c>
      <c r="H32" s="32" t="s">
        <v>42</v>
      </c>
    </row>
    <row r="34" spans="2:8" ht="18.75" x14ac:dyDescent="0.3">
      <c r="B34" s="38" t="s">
        <v>43</v>
      </c>
      <c r="C34" s="30" t="s">
        <v>27</v>
      </c>
      <c r="D34" s="30" t="s">
        <v>16</v>
      </c>
      <c r="E34" s="30"/>
      <c r="F34" s="30" t="s">
        <v>17</v>
      </c>
      <c r="G34" s="30"/>
      <c r="H34" s="30" t="s">
        <v>25</v>
      </c>
    </row>
    <row r="35" spans="2:8" x14ac:dyDescent="0.25">
      <c r="B35" s="23" t="s">
        <v>44</v>
      </c>
      <c r="C35" s="24" t="s">
        <v>1</v>
      </c>
      <c r="D35" s="25" t="e">
        <f ca="1">HAPropsSI("D","T",293.15,"P",101325,"R",0)</f>
        <v>#NAME?</v>
      </c>
      <c r="F35" s="25">
        <v>149.39544393636223</v>
      </c>
      <c r="H35" s="32" t="s">
        <v>52</v>
      </c>
    </row>
    <row r="36" spans="2:8" x14ac:dyDescent="0.25">
      <c r="B36" s="23" t="s">
        <v>45</v>
      </c>
      <c r="C36" s="24" t="s">
        <v>1</v>
      </c>
      <c r="D36" s="25" t="e">
        <f ca="1">HAPropsSI("D","T",293.15,"P",101325,"R",0.5)</f>
        <v>#NAME?</v>
      </c>
      <c r="F36" s="25">
        <v>282.42442581501291</v>
      </c>
      <c r="H36" s="32" t="s">
        <v>53</v>
      </c>
    </row>
    <row r="37" spans="2:8" x14ac:dyDescent="0.25">
      <c r="B37" s="23" t="s">
        <v>50</v>
      </c>
      <c r="C37" s="24" t="s">
        <v>40</v>
      </c>
      <c r="D37" s="25" t="e">
        <f ca="1">1/HAPropsSI("Vda","T",273.15,"P",101325,"R",0)</f>
        <v>#NAME?</v>
      </c>
      <c r="F37" s="25">
        <v>1.2930956154536004</v>
      </c>
      <c r="H37" s="32" t="s">
        <v>54</v>
      </c>
    </row>
    <row r="38" spans="2:8" x14ac:dyDescent="0.25">
      <c r="B38" s="23" t="s">
        <v>47</v>
      </c>
      <c r="C38" s="24" t="s">
        <v>40</v>
      </c>
      <c r="D38" s="25" t="e">
        <f ca="1">1/HAPropsSI("Vha","T",273.15,"P",101325,"R",0.5)</f>
        <v>#NAME?</v>
      </c>
      <c r="F38" s="25">
        <v>1.2916247681318624</v>
      </c>
      <c r="H38" s="32" t="s">
        <v>55</v>
      </c>
    </row>
    <row r="39" spans="2:8" x14ac:dyDescent="0.25">
      <c r="B39" s="23" t="s">
        <v>46</v>
      </c>
      <c r="C39" s="24" t="s">
        <v>24</v>
      </c>
      <c r="D39" s="25" t="e">
        <f ca="1">HAPropsSI("H","T",273.15,"P",101325,"R",0.5)</f>
        <v>#NAME?</v>
      </c>
      <c r="F39" s="25">
        <v>4723.4366339628559</v>
      </c>
      <c r="H39" s="32" t="s">
        <v>56</v>
      </c>
    </row>
    <row r="40" spans="2:8" x14ac:dyDescent="0.25">
      <c r="B40" s="23" t="e">
        <f ca="1">"Temperature of Sat. Air at H="&amp;TEXT(D39,"0.00")&amp;" J/kg:"</f>
        <v>#NAME?</v>
      </c>
      <c r="C40" s="24" t="s">
        <v>1</v>
      </c>
      <c r="D40" s="25" t="e">
        <f ca="1">HAPropsSI("T","H",D39,"P",101325,"R",1)</f>
        <v>#NAME?</v>
      </c>
      <c r="F40" s="25">
        <v>270.38566397315532</v>
      </c>
      <c r="H40" s="32" t="s">
        <v>57</v>
      </c>
    </row>
    <row r="41" spans="2:8" x14ac:dyDescent="0.25">
      <c r="B41" s="37" t="s">
        <v>51</v>
      </c>
    </row>
    <row r="43" spans="2:8" ht="18.75" x14ac:dyDescent="0.3">
      <c r="B43" s="38" t="s">
        <v>58</v>
      </c>
      <c r="C43" s="30" t="s">
        <v>27</v>
      </c>
      <c r="D43" s="30" t="s">
        <v>16</v>
      </c>
      <c r="E43" s="30"/>
      <c r="F43" s="30" t="s">
        <v>17</v>
      </c>
      <c r="G43" s="30"/>
      <c r="H43" s="30" t="s">
        <v>25</v>
      </c>
    </row>
    <row r="44" spans="2:8" x14ac:dyDescent="0.25">
      <c r="B44" s="27" t="s">
        <v>59</v>
      </c>
      <c r="C44" s="24" t="s">
        <v>14</v>
      </c>
      <c r="D44" s="25" t="e">
        <f ca="1">PropsSI("V","T",300,"P",101325,"INCOMP::MEG[0.2]")</f>
        <v>#NAME?</v>
      </c>
      <c r="E44" s="28"/>
      <c r="F44" s="23">
        <v>1.3814221664421487E-3</v>
      </c>
      <c r="H44" s="32" t="s">
        <v>37</v>
      </c>
    </row>
    <row r="45" spans="2:8" x14ac:dyDescent="0.25">
      <c r="B45" s="23" t="s">
        <v>60</v>
      </c>
      <c r="C45" s="24" t="s">
        <v>61</v>
      </c>
      <c r="D45" s="25" t="e">
        <f ca="1">PropsSI("C","T",500,"P",101325,"INCOMP::DowQ")</f>
        <v>#NAME?</v>
      </c>
      <c r="E45" s="28"/>
      <c r="F45" s="23">
        <v>2288.1643758645673</v>
      </c>
      <c r="H45" s="32" t="s">
        <v>64</v>
      </c>
    </row>
    <row r="46" spans="2:8" x14ac:dyDescent="0.25">
      <c r="B46" s="23" t="s">
        <v>62</v>
      </c>
      <c r="C46" s="24" t="s">
        <v>63</v>
      </c>
      <c r="D46" s="25" t="e">
        <f ca="1">PropsSI("D","T",293.15,"P",101325,"INCOMP::MITSW[0.035]")</f>
        <v>#NAME?</v>
      </c>
      <c r="E46" s="28"/>
      <c r="F46" s="23">
        <v>1024.8598443641281</v>
      </c>
      <c r="H46" s="32" t="s">
        <v>37</v>
      </c>
    </row>
  </sheetData>
  <mergeCells count="2">
    <mergeCell ref="C1:F4"/>
    <mergeCell ref="C5:F5"/>
  </mergeCells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46"/>
  <sheetViews>
    <sheetView workbookViewId="0">
      <selection activeCell="D7" sqref="D7"/>
    </sheetView>
  </sheetViews>
  <sheetFormatPr defaultRowHeight="15" x14ac:dyDescent="0.25"/>
  <cols>
    <col min="1" max="1" width="4" customWidth="1"/>
    <col min="2" max="2" width="12.625" bestFit="1" customWidth="1"/>
    <col min="3" max="3" width="12.25" customWidth="1"/>
    <col min="4" max="4" width="12.625" bestFit="1" customWidth="1"/>
    <col min="5" max="5" width="12.25" customWidth="1"/>
    <col min="6" max="6" width="11.375" customWidth="1"/>
    <col min="7" max="7" width="12.75" customWidth="1"/>
    <col min="8" max="8" width="13" customWidth="1"/>
    <col min="9" max="9" width="4.25" customWidth="1"/>
  </cols>
  <sheetData>
    <row r="1" spans="1:9" ht="15.75" thickBot="1" x14ac:dyDescent="0.3">
      <c r="A1" s="1"/>
      <c r="B1" s="14"/>
      <c r="C1" s="14"/>
      <c r="D1" s="14"/>
      <c r="E1" s="14"/>
      <c r="F1" s="14"/>
      <c r="G1" s="14"/>
      <c r="H1" s="14"/>
      <c r="I1" s="1"/>
    </row>
    <row r="2" spans="1:9" ht="19.5" thickTop="1" x14ac:dyDescent="0.3">
      <c r="A2" s="13"/>
      <c r="B2" s="67" t="s">
        <v>6</v>
      </c>
      <c r="C2" s="67"/>
      <c r="D2" s="67"/>
      <c r="E2" s="67"/>
      <c r="F2" s="67"/>
      <c r="G2" s="67"/>
      <c r="H2" s="68"/>
      <c r="I2" s="1"/>
    </row>
    <row r="3" spans="1:9" x14ac:dyDescent="0.25">
      <c r="A3" s="13"/>
      <c r="B3" s="20" t="s">
        <v>9</v>
      </c>
      <c r="C3" s="21" t="s">
        <v>9</v>
      </c>
      <c r="D3" s="21" t="s">
        <v>12</v>
      </c>
      <c r="E3" s="21" t="s">
        <v>10</v>
      </c>
      <c r="F3" s="21" t="s">
        <v>11</v>
      </c>
      <c r="G3" s="21" t="s">
        <v>10</v>
      </c>
      <c r="H3" s="22" t="s">
        <v>11</v>
      </c>
      <c r="I3" s="1"/>
    </row>
    <row r="4" spans="1:9" x14ac:dyDescent="0.25">
      <c r="A4" s="13"/>
      <c r="B4" s="8"/>
      <c r="C4" s="9"/>
      <c r="D4" s="21"/>
      <c r="E4" s="21" t="s">
        <v>8</v>
      </c>
      <c r="F4" s="21" t="s">
        <v>8</v>
      </c>
      <c r="G4" s="21" t="s">
        <v>13</v>
      </c>
      <c r="H4" s="22" t="s">
        <v>13</v>
      </c>
      <c r="I4" s="1"/>
    </row>
    <row r="5" spans="1:9" ht="15.75" thickBot="1" x14ac:dyDescent="0.3">
      <c r="A5" s="13"/>
      <c r="B5" s="10" t="s">
        <v>7</v>
      </c>
      <c r="C5" s="11" t="s">
        <v>1</v>
      </c>
      <c r="D5" s="11" t="s">
        <v>98</v>
      </c>
      <c r="E5" s="11" t="s">
        <v>3</v>
      </c>
      <c r="F5" s="11" t="s">
        <v>3</v>
      </c>
      <c r="G5" s="11" t="s">
        <v>99</v>
      </c>
      <c r="H5" s="12" t="s">
        <v>99</v>
      </c>
      <c r="I5" s="1"/>
    </row>
    <row r="6" spans="1:9" ht="16.5" thickTop="1" thickBot="1" x14ac:dyDescent="0.3">
      <c r="A6" s="1"/>
      <c r="B6" s="18"/>
      <c r="C6" s="19"/>
      <c r="D6" s="19"/>
      <c r="E6" s="19"/>
      <c r="F6" s="19"/>
      <c r="G6" s="19"/>
      <c r="H6" s="19"/>
      <c r="I6" s="1"/>
    </row>
    <row r="7" spans="1:9" ht="15.75" thickTop="1" x14ac:dyDescent="0.25">
      <c r="A7" s="17"/>
      <c r="B7" s="2">
        <v>1.00001E-2</v>
      </c>
      <c r="C7" s="3">
        <f>B7+273.15</f>
        <v>273.16000009999999</v>
      </c>
      <c r="D7" s="6" t="e">
        <f ca="1">PropsSI("P","T",C7,"Q",1,"Water")/1000</f>
        <v>#NAME?</v>
      </c>
      <c r="E7" s="7" t="e">
        <f ca="1">PropsSI("D","T",$C7,"Q",0,"Water")</f>
        <v>#NAME?</v>
      </c>
      <c r="F7" s="7" t="e">
        <f ca="1">PropsSI("D","T",$C7,"Q",1,"Water")</f>
        <v>#NAME?</v>
      </c>
      <c r="G7" s="5" t="e">
        <f ca="1">PropsSI("H","T",$C7,"Q",0,"Water")/1000</f>
        <v>#NAME?</v>
      </c>
      <c r="H7" s="15" t="e">
        <f ca="1">PropsSI("H","T",$C7,"Q",1,"Water")/1000</f>
        <v>#NAME?</v>
      </c>
      <c r="I7" s="1"/>
    </row>
    <row r="8" spans="1:9" x14ac:dyDescent="0.25">
      <c r="A8" s="17"/>
      <c r="B8" s="4">
        <v>10</v>
      </c>
      <c r="C8" s="3">
        <f t="shared" ref="C8:C44" si="0">B8+273.15</f>
        <v>283.14999999999998</v>
      </c>
      <c r="D8" s="6" t="e">
        <f ca="1">PropsSI("P","T",C8,"Q",1,"Water")/1000</f>
        <v>#NAME?</v>
      </c>
      <c r="E8" s="7" t="e">
        <f ca="1">PropsSI("D","T",$C8,"Q",0,"Water")</f>
        <v>#NAME?</v>
      </c>
      <c r="F8" s="7" t="e">
        <f ca="1">PropsSI("D","T",$C8,"Q",1,"Water")</f>
        <v>#NAME?</v>
      </c>
      <c r="G8" s="5" t="e">
        <f ca="1">PropsSI("H","T",$C8,"Q",0,"Water")/1000</f>
        <v>#NAME?</v>
      </c>
      <c r="H8" s="15" t="e">
        <f ca="1">PropsSI("H","T",$C8,"Q",1,"Water")/1000</f>
        <v>#NAME?</v>
      </c>
      <c r="I8" s="1"/>
    </row>
    <row r="9" spans="1:9" x14ac:dyDescent="0.25">
      <c r="A9" s="17"/>
      <c r="B9" s="4">
        <v>20</v>
      </c>
      <c r="C9" s="3">
        <f t="shared" si="0"/>
        <v>293.14999999999998</v>
      </c>
      <c r="D9" s="6" t="e">
        <f ca="1">PropsSI("P","T",C9,"Q",1,"Water")/1000</f>
        <v>#NAME?</v>
      </c>
      <c r="E9" s="7" t="e">
        <f ca="1">PropsSI("D","T",$C9,"Q",0,"Water")</f>
        <v>#NAME?</v>
      </c>
      <c r="F9" s="7" t="e">
        <f ca="1">PropsSI("D","T",$C9,"Q",1,"Water")</f>
        <v>#NAME?</v>
      </c>
      <c r="G9" s="5" t="e">
        <f ca="1">PropsSI("H","T",$C9,"Q",0,"Water")/1000</f>
        <v>#NAME?</v>
      </c>
      <c r="H9" s="15" t="e">
        <f ca="1">PropsSI("H","T",$C9,"Q",1,"Water")/1000</f>
        <v>#NAME?</v>
      </c>
      <c r="I9" s="1"/>
    </row>
    <row r="10" spans="1:9" x14ac:dyDescent="0.25">
      <c r="A10" s="17"/>
      <c r="B10" s="4">
        <v>30</v>
      </c>
      <c r="C10" s="3">
        <f t="shared" si="0"/>
        <v>303.14999999999998</v>
      </c>
      <c r="D10" s="6" t="e">
        <f ca="1">PropsSI("P","T",C10,"Q",1,"Water")/1000</f>
        <v>#NAME?</v>
      </c>
      <c r="E10" s="7" t="e">
        <f ca="1">PropsSI("D","T",$C10,"Q",0,"Water")</f>
        <v>#NAME?</v>
      </c>
      <c r="F10" s="7" t="e">
        <f ca="1">PropsSI("D","T",$C10,"Q",1,"Water")</f>
        <v>#NAME?</v>
      </c>
      <c r="G10" s="5" t="e">
        <f ca="1">PropsSI("H","T",$C10,"Q",0,"Water")/1000</f>
        <v>#NAME?</v>
      </c>
      <c r="H10" s="15" t="e">
        <f ca="1">PropsSI("H","T",$C10,"Q",1,"Water")/1000</f>
        <v>#NAME?</v>
      </c>
      <c r="I10" s="1"/>
    </row>
    <row r="11" spans="1:9" x14ac:dyDescent="0.25">
      <c r="A11" s="17"/>
      <c r="B11" s="4">
        <v>40</v>
      </c>
      <c r="C11" s="3">
        <f t="shared" si="0"/>
        <v>313.14999999999998</v>
      </c>
      <c r="D11" s="6" t="e">
        <f ca="1">PropsSI("P","T",C11,"Q",1,"Water")/1000</f>
        <v>#NAME?</v>
      </c>
      <c r="E11" s="7" t="e">
        <f ca="1">PropsSI("D","T",$C11,"Q",0,"Water")</f>
        <v>#NAME?</v>
      </c>
      <c r="F11" s="7" t="e">
        <f ca="1">PropsSI("D","T",$C11,"Q",1,"Water")</f>
        <v>#NAME?</v>
      </c>
      <c r="G11" s="5" t="e">
        <f ca="1">PropsSI("H","T",$C11,"Q",0,"Water")/1000</f>
        <v>#NAME?</v>
      </c>
      <c r="H11" s="15" t="e">
        <f ca="1">PropsSI("H","T",$C11,"Q",1,"Water")/1000</f>
        <v>#NAME?</v>
      </c>
      <c r="I11" s="1"/>
    </row>
    <row r="12" spans="1:9" x14ac:dyDescent="0.25">
      <c r="A12" s="17"/>
      <c r="B12" s="4">
        <v>50</v>
      </c>
      <c r="C12" s="3">
        <f t="shared" si="0"/>
        <v>323.14999999999998</v>
      </c>
      <c r="D12" s="6" t="e">
        <f ca="1">PropsSI("P","T",C12,"Q",1,"Water")/1000</f>
        <v>#NAME?</v>
      </c>
      <c r="E12" s="7" t="e">
        <f ca="1">PropsSI("D","T",$C12,"Q",0,"Water")</f>
        <v>#NAME?</v>
      </c>
      <c r="F12" s="7" t="e">
        <f ca="1">PropsSI("D","T",$C12,"Q",1,"Water")</f>
        <v>#NAME?</v>
      </c>
      <c r="G12" s="5" t="e">
        <f ca="1">PropsSI("H","T",$C12,"Q",0,"Water")/1000</f>
        <v>#NAME?</v>
      </c>
      <c r="H12" s="15" t="e">
        <f ca="1">PropsSI("H","T",$C12,"Q",1,"Water")/1000</f>
        <v>#NAME?</v>
      </c>
      <c r="I12" s="1"/>
    </row>
    <row r="13" spans="1:9" x14ac:dyDescent="0.25">
      <c r="A13" s="17"/>
      <c r="B13" s="4">
        <v>60</v>
      </c>
      <c r="C13" s="3">
        <f t="shared" si="0"/>
        <v>333.15</v>
      </c>
      <c r="D13" s="6" t="e">
        <f ca="1">PropsSI("P","T",C13,"Q",1,"Water")/1000</f>
        <v>#NAME?</v>
      </c>
      <c r="E13" s="7" t="e">
        <f ca="1">PropsSI("D","T",$C13,"Q",0,"Water")</f>
        <v>#NAME?</v>
      </c>
      <c r="F13" s="7" t="e">
        <f ca="1">PropsSI("D","T",$C13,"Q",1,"Water")</f>
        <v>#NAME?</v>
      </c>
      <c r="G13" s="5" t="e">
        <f ca="1">PropsSI("H","T",$C13,"Q",0,"Water")/1000</f>
        <v>#NAME?</v>
      </c>
      <c r="H13" s="15" t="e">
        <f ca="1">PropsSI("H","T",$C13,"Q",1,"Water")/1000</f>
        <v>#NAME?</v>
      </c>
      <c r="I13" s="1"/>
    </row>
    <row r="14" spans="1:9" x14ac:dyDescent="0.25">
      <c r="A14" s="17"/>
      <c r="B14" s="4">
        <v>70</v>
      </c>
      <c r="C14" s="3">
        <f t="shared" si="0"/>
        <v>343.15</v>
      </c>
      <c r="D14" s="6" t="e">
        <f ca="1">PropsSI("P","T",C14,"Q",1,"Water")/1000</f>
        <v>#NAME?</v>
      </c>
      <c r="E14" s="7" t="e">
        <f ca="1">PropsSI("D","T",$C14,"Q",0,"Water")</f>
        <v>#NAME?</v>
      </c>
      <c r="F14" s="7" t="e">
        <f ca="1">PropsSI("D","T",$C14,"Q",1,"Water")</f>
        <v>#NAME?</v>
      </c>
      <c r="G14" s="5" t="e">
        <f ca="1">PropsSI("H","T",$C14,"Q",0,"Water")/1000</f>
        <v>#NAME?</v>
      </c>
      <c r="H14" s="15" t="e">
        <f ca="1">PropsSI("H","T",$C14,"Q",1,"Water")/1000</f>
        <v>#NAME?</v>
      </c>
      <c r="I14" s="1"/>
    </row>
    <row r="15" spans="1:9" x14ac:dyDescent="0.25">
      <c r="A15" s="17"/>
      <c r="B15" s="4">
        <v>80</v>
      </c>
      <c r="C15" s="3">
        <f t="shared" si="0"/>
        <v>353.15</v>
      </c>
      <c r="D15" s="6" t="e">
        <f ca="1">PropsSI("P","T",C15,"Q",1,"Water")/1000</f>
        <v>#NAME?</v>
      </c>
      <c r="E15" s="7" t="e">
        <f ca="1">PropsSI("D","T",$C15,"Q",0,"Water")</f>
        <v>#NAME?</v>
      </c>
      <c r="F15" s="7" t="e">
        <f ca="1">PropsSI("D","T",$C15,"Q",1,"Water")</f>
        <v>#NAME?</v>
      </c>
      <c r="G15" s="5" t="e">
        <f ca="1">PropsSI("H","T",$C15,"Q",0,"Water")/1000</f>
        <v>#NAME?</v>
      </c>
      <c r="H15" s="15" t="e">
        <f ca="1">PropsSI("H","T",$C15,"Q",1,"Water")/1000</f>
        <v>#NAME?</v>
      </c>
      <c r="I15" s="1"/>
    </row>
    <row r="16" spans="1:9" x14ac:dyDescent="0.25">
      <c r="A16" s="17"/>
      <c r="B16" s="4">
        <v>90</v>
      </c>
      <c r="C16" s="3">
        <f t="shared" si="0"/>
        <v>363.15</v>
      </c>
      <c r="D16" s="6" t="e">
        <f ca="1">PropsSI("P","T",C16,"Q",1,"Water")/1000</f>
        <v>#NAME?</v>
      </c>
      <c r="E16" s="7" t="e">
        <f ca="1">PropsSI("D","T",$C16,"Q",0,"Water")</f>
        <v>#NAME?</v>
      </c>
      <c r="F16" s="7" t="e">
        <f ca="1">PropsSI("D","T",$C16,"Q",1,"Water")</f>
        <v>#NAME?</v>
      </c>
      <c r="G16" s="5" t="e">
        <f ca="1">PropsSI("H","T",$C16,"Q",0,"Water")/1000</f>
        <v>#NAME?</v>
      </c>
      <c r="H16" s="15" t="e">
        <f ca="1">PropsSI("H","T",$C16,"Q",1,"Water")/1000</f>
        <v>#NAME?</v>
      </c>
      <c r="I16" s="1"/>
    </row>
    <row r="17" spans="1:9" x14ac:dyDescent="0.25">
      <c r="A17" s="17"/>
      <c r="B17" s="4">
        <v>100</v>
      </c>
      <c r="C17" s="3">
        <f t="shared" si="0"/>
        <v>373.15</v>
      </c>
      <c r="D17" s="6" t="e">
        <f ca="1">PropsSI("P","T",C17,"Q",1,"Water")/1000</f>
        <v>#NAME?</v>
      </c>
      <c r="E17" s="7" t="e">
        <f ca="1">PropsSI("D","T",$C17,"Q",0,"Water")</f>
        <v>#NAME?</v>
      </c>
      <c r="F17" s="7" t="e">
        <f ca="1">PropsSI("D","T",$C17,"Q",1,"Water")</f>
        <v>#NAME?</v>
      </c>
      <c r="G17" s="5" t="e">
        <f ca="1">PropsSI("H","T",$C17,"Q",0,"Water")/1000</f>
        <v>#NAME?</v>
      </c>
      <c r="H17" s="15" t="e">
        <f ca="1">PropsSI("H","T",$C17,"Q",1,"Water")/1000</f>
        <v>#NAME?</v>
      </c>
      <c r="I17" s="1"/>
    </row>
    <row r="18" spans="1:9" x14ac:dyDescent="0.25">
      <c r="A18" s="17"/>
      <c r="B18" s="4">
        <v>110</v>
      </c>
      <c r="C18" s="3">
        <f t="shared" si="0"/>
        <v>383.15</v>
      </c>
      <c r="D18" s="6" t="e">
        <f ca="1">PropsSI("P","T",C18,"Q",1,"Water")/1000</f>
        <v>#NAME?</v>
      </c>
      <c r="E18" s="7" t="e">
        <f ca="1">PropsSI("D","T",$C18,"Q",0,"Water")</f>
        <v>#NAME?</v>
      </c>
      <c r="F18" s="7" t="e">
        <f ca="1">PropsSI("D","T",$C18,"Q",1,"Water")</f>
        <v>#NAME?</v>
      </c>
      <c r="G18" s="5" t="e">
        <f ca="1">PropsSI("H","T",$C18,"Q",0,"Water")/1000</f>
        <v>#NAME?</v>
      </c>
      <c r="H18" s="15" t="e">
        <f ca="1">PropsSI("H","T",$C18,"Q",1,"Water")/1000</f>
        <v>#NAME?</v>
      </c>
      <c r="I18" s="1"/>
    </row>
    <row r="19" spans="1:9" x14ac:dyDescent="0.25">
      <c r="A19" s="17"/>
      <c r="B19" s="4">
        <v>120</v>
      </c>
      <c r="C19" s="3">
        <f t="shared" si="0"/>
        <v>393.15</v>
      </c>
      <c r="D19" s="6" t="e">
        <f ca="1">PropsSI("P","T",C19,"Q",1,"Water")/1000</f>
        <v>#NAME?</v>
      </c>
      <c r="E19" s="7" t="e">
        <f ca="1">PropsSI("D","T",$C19,"Q",0,"Water")</f>
        <v>#NAME?</v>
      </c>
      <c r="F19" s="7" t="e">
        <f ca="1">PropsSI("D","T",$C19,"Q",1,"Water")</f>
        <v>#NAME?</v>
      </c>
      <c r="G19" s="5" t="e">
        <f ca="1">PropsSI("H","T",$C19,"Q",0,"Water")/1000</f>
        <v>#NAME?</v>
      </c>
      <c r="H19" s="15" t="e">
        <f ca="1">PropsSI("H","T",$C19,"Q",1,"Water")/1000</f>
        <v>#NAME?</v>
      </c>
      <c r="I19" s="1"/>
    </row>
    <row r="20" spans="1:9" x14ac:dyDescent="0.25">
      <c r="A20" s="17"/>
      <c r="B20" s="4">
        <v>130</v>
      </c>
      <c r="C20" s="3">
        <f t="shared" si="0"/>
        <v>403.15</v>
      </c>
      <c r="D20" s="6" t="e">
        <f ca="1">PropsSI("P","T",C20,"Q",1,"Water")/1000</f>
        <v>#NAME?</v>
      </c>
      <c r="E20" s="7" t="e">
        <f ca="1">PropsSI("D","T",$C20,"Q",0,"Water")</f>
        <v>#NAME?</v>
      </c>
      <c r="F20" s="7" t="e">
        <f ca="1">PropsSI("D","T",$C20,"Q",1,"Water")</f>
        <v>#NAME?</v>
      </c>
      <c r="G20" s="5" t="e">
        <f ca="1">PropsSI("H","T",$C20,"Q",0,"Water")/1000</f>
        <v>#NAME?</v>
      </c>
      <c r="H20" s="15" t="e">
        <f ca="1">PropsSI("H","T",$C20,"Q",1,"Water")/1000</f>
        <v>#NAME?</v>
      </c>
      <c r="I20" s="1"/>
    </row>
    <row r="21" spans="1:9" x14ac:dyDescent="0.25">
      <c r="A21" s="17"/>
      <c r="B21" s="4">
        <v>140</v>
      </c>
      <c r="C21" s="3">
        <f t="shared" si="0"/>
        <v>413.15</v>
      </c>
      <c r="D21" s="6" t="e">
        <f ca="1">PropsSI("P","T",C21,"Q",1,"Water")/1000</f>
        <v>#NAME?</v>
      </c>
      <c r="E21" s="7" t="e">
        <f ca="1">PropsSI("D","T",$C21,"Q",0,"Water")</f>
        <v>#NAME?</v>
      </c>
      <c r="F21" s="7" t="e">
        <f ca="1">PropsSI("D","T",$C21,"Q",1,"Water")</f>
        <v>#NAME?</v>
      </c>
      <c r="G21" s="5" t="e">
        <f ca="1">PropsSI("H","T",$C21,"Q",0,"Water")/1000</f>
        <v>#NAME?</v>
      </c>
      <c r="H21" s="15" t="e">
        <f ca="1">PropsSI("H","T",$C21,"Q",1,"Water")/1000</f>
        <v>#NAME?</v>
      </c>
      <c r="I21" s="1"/>
    </row>
    <row r="22" spans="1:9" x14ac:dyDescent="0.25">
      <c r="A22" s="17"/>
      <c r="B22" s="4">
        <v>150</v>
      </c>
      <c r="C22" s="3">
        <f t="shared" si="0"/>
        <v>423.15</v>
      </c>
      <c r="D22" s="6" t="e">
        <f ca="1">PropsSI("P","T",C22,"Q",1,"Water")/1000</f>
        <v>#NAME?</v>
      </c>
      <c r="E22" s="7" t="e">
        <f ca="1">PropsSI("D","T",$C22,"Q",0,"Water")</f>
        <v>#NAME?</v>
      </c>
      <c r="F22" s="7" t="e">
        <f ca="1">PropsSI("D","T",$C22,"Q",1,"Water")</f>
        <v>#NAME?</v>
      </c>
      <c r="G22" s="5" t="e">
        <f ca="1">PropsSI("H","T",$C22,"Q",0,"Water")/1000</f>
        <v>#NAME?</v>
      </c>
      <c r="H22" s="15" t="e">
        <f ca="1">PropsSI("H","T",$C22,"Q",1,"Water")/1000</f>
        <v>#NAME?</v>
      </c>
      <c r="I22" s="1"/>
    </row>
    <row r="23" spans="1:9" x14ac:dyDescent="0.25">
      <c r="A23" s="17"/>
      <c r="B23" s="4">
        <v>160</v>
      </c>
      <c r="C23" s="3">
        <f t="shared" si="0"/>
        <v>433.15</v>
      </c>
      <c r="D23" s="6" t="e">
        <f ca="1">PropsSI("P","T",C23,"Q",1,"Water")/1000</f>
        <v>#NAME?</v>
      </c>
      <c r="E23" s="7" t="e">
        <f ca="1">PropsSI("D","T",$C23,"Q",0,"Water")</f>
        <v>#NAME?</v>
      </c>
      <c r="F23" s="7" t="e">
        <f ca="1">PropsSI("D","T",$C23,"Q",1,"Water")</f>
        <v>#NAME?</v>
      </c>
      <c r="G23" s="5" t="e">
        <f ca="1">PropsSI("H","T",$C23,"Q",0,"Water")/1000</f>
        <v>#NAME?</v>
      </c>
      <c r="H23" s="15" t="e">
        <f ca="1">PropsSI("H","T",$C23,"Q",1,"Water")/1000</f>
        <v>#NAME?</v>
      </c>
      <c r="I23" s="1"/>
    </row>
    <row r="24" spans="1:9" x14ac:dyDescent="0.25">
      <c r="A24" s="17"/>
      <c r="B24" s="4">
        <v>170</v>
      </c>
      <c r="C24" s="3">
        <f t="shared" si="0"/>
        <v>443.15</v>
      </c>
      <c r="D24" s="6" t="e">
        <f ca="1">PropsSI("P","T",C24,"Q",1,"Water")/1000</f>
        <v>#NAME?</v>
      </c>
      <c r="E24" s="7" t="e">
        <f ca="1">PropsSI("D","T",$C24,"Q",0,"Water")</f>
        <v>#NAME?</v>
      </c>
      <c r="F24" s="7" t="e">
        <f ca="1">PropsSI("D","T",$C24,"Q",1,"Water")</f>
        <v>#NAME?</v>
      </c>
      <c r="G24" s="5" t="e">
        <f ca="1">PropsSI("H","T",$C24,"Q",0,"Water")/1000</f>
        <v>#NAME?</v>
      </c>
      <c r="H24" s="15" t="e">
        <f ca="1">PropsSI("H","T",$C24,"Q",1,"Water")/1000</f>
        <v>#NAME?</v>
      </c>
      <c r="I24" s="1"/>
    </row>
    <row r="25" spans="1:9" x14ac:dyDescent="0.25">
      <c r="A25" s="17"/>
      <c r="B25" s="4">
        <v>180</v>
      </c>
      <c r="C25" s="3">
        <f t="shared" si="0"/>
        <v>453.15</v>
      </c>
      <c r="D25" s="6" t="e">
        <f ca="1">PropsSI("P","T",C25,"Q",1,"Water")/1000</f>
        <v>#NAME?</v>
      </c>
      <c r="E25" s="7" t="e">
        <f ca="1">PropsSI("D","T",$C25,"Q",0,"Water")</f>
        <v>#NAME?</v>
      </c>
      <c r="F25" s="7" t="e">
        <f ca="1">PropsSI("D","T",$C25,"Q",1,"Water")</f>
        <v>#NAME?</v>
      </c>
      <c r="G25" s="5" t="e">
        <f ca="1">PropsSI("H","T",$C25,"Q",0,"Water")/1000</f>
        <v>#NAME?</v>
      </c>
      <c r="H25" s="15" t="e">
        <f ca="1">PropsSI("H","T",$C25,"Q",1,"Water")/1000</f>
        <v>#NAME?</v>
      </c>
      <c r="I25" s="1"/>
    </row>
    <row r="26" spans="1:9" x14ac:dyDescent="0.25">
      <c r="A26" s="17"/>
      <c r="B26" s="4">
        <v>190</v>
      </c>
      <c r="C26" s="3">
        <f t="shared" si="0"/>
        <v>463.15</v>
      </c>
      <c r="D26" s="6" t="e">
        <f ca="1">PropsSI("P","T",C26,"Q",1,"Water")/1000</f>
        <v>#NAME?</v>
      </c>
      <c r="E26" s="7" t="e">
        <f ca="1">PropsSI("D","T",$C26,"Q",0,"Water")</f>
        <v>#NAME?</v>
      </c>
      <c r="F26" s="7" t="e">
        <f ca="1">PropsSI("D","T",$C26,"Q",1,"Water")</f>
        <v>#NAME?</v>
      </c>
      <c r="G26" s="5" t="e">
        <f ca="1">PropsSI("H","T",$C26,"Q",0,"Water")/1000</f>
        <v>#NAME?</v>
      </c>
      <c r="H26" s="15" t="e">
        <f ca="1">PropsSI("H","T",$C26,"Q",1,"Water")/1000</f>
        <v>#NAME?</v>
      </c>
      <c r="I26" s="1"/>
    </row>
    <row r="27" spans="1:9" x14ac:dyDescent="0.25">
      <c r="A27" s="17"/>
      <c r="B27" s="4">
        <v>200</v>
      </c>
      <c r="C27" s="3">
        <f t="shared" si="0"/>
        <v>473.15</v>
      </c>
      <c r="D27" s="6" t="e">
        <f ca="1">PropsSI("P","T",C27,"Q",1,"Water")/1000</f>
        <v>#NAME?</v>
      </c>
      <c r="E27" s="7" t="e">
        <f ca="1">PropsSI("D","T",$C27,"Q",0,"Water")</f>
        <v>#NAME?</v>
      </c>
      <c r="F27" s="7" t="e">
        <f ca="1">PropsSI("D","T",$C27,"Q",1,"Water")</f>
        <v>#NAME?</v>
      </c>
      <c r="G27" s="5" t="e">
        <f ca="1">PropsSI("H","T",$C27,"Q",0,"Water")/1000</f>
        <v>#NAME?</v>
      </c>
      <c r="H27" s="15" t="e">
        <f ca="1">PropsSI("H","T",$C27,"Q",1,"Water")/1000</f>
        <v>#NAME?</v>
      </c>
      <c r="I27" s="1"/>
    </row>
    <row r="28" spans="1:9" x14ac:dyDescent="0.25">
      <c r="A28" s="17"/>
      <c r="B28" s="4">
        <v>210</v>
      </c>
      <c r="C28" s="3">
        <f t="shared" si="0"/>
        <v>483.15</v>
      </c>
      <c r="D28" s="6" t="e">
        <f ca="1">PropsSI("P","T",C28,"Q",1,"Water")/1000</f>
        <v>#NAME?</v>
      </c>
      <c r="E28" s="7" t="e">
        <f ca="1">PropsSI("D","T",$C28,"Q",0,"Water")</f>
        <v>#NAME?</v>
      </c>
      <c r="F28" s="7" t="e">
        <f ca="1">PropsSI("D","T",$C28,"Q",1,"Water")</f>
        <v>#NAME?</v>
      </c>
      <c r="G28" s="5" t="e">
        <f ca="1">PropsSI("H","T",$C28,"Q",0,"Water")/1000</f>
        <v>#NAME?</v>
      </c>
      <c r="H28" s="15" t="e">
        <f ca="1">PropsSI("H","T",$C28,"Q",1,"Water")/1000</f>
        <v>#NAME?</v>
      </c>
      <c r="I28" s="1"/>
    </row>
    <row r="29" spans="1:9" x14ac:dyDescent="0.25">
      <c r="A29" s="17"/>
      <c r="B29" s="4">
        <v>220</v>
      </c>
      <c r="C29" s="3">
        <f t="shared" si="0"/>
        <v>493.15</v>
      </c>
      <c r="D29" s="6" t="e">
        <f ca="1">PropsSI("P","T",C29,"Q",1,"Water")/1000</f>
        <v>#NAME?</v>
      </c>
      <c r="E29" s="7" t="e">
        <f ca="1">PropsSI("D","T",$C29,"Q",0,"Water")</f>
        <v>#NAME?</v>
      </c>
      <c r="F29" s="7" t="e">
        <f ca="1">PropsSI("D","T",$C29,"Q",1,"Water")</f>
        <v>#NAME?</v>
      </c>
      <c r="G29" s="5" t="e">
        <f ca="1">PropsSI("H","T",$C29,"Q",0,"Water")/1000</f>
        <v>#NAME?</v>
      </c>
      <c r="H29" s="15" t="e">
        <f ca="1">PropsSI("H","T",$C29,"Q",1,"Water")/1000</f>
        <v>#NAME?</v>
      </c>
      <c r="I29" s="1"/>
    </row>
    <row r="30" spans="1:9" x14ac:dyDescent="0.25">
      <c r="A30" s="17"/>
      <c r="B30" s="4">
        <v>230</v>
      </c>
      <c r="C30" s="3">
        <f t="shared" si="0"/>
        <v>503.15</v>
      </c>
      <c r="D30" s="6" t="e">
        <f ca="1">PropsSI("P","T",C30,"Q",1,"Water")/1000</f>
        <v>#NAME?</v>
      </c>
      <c r="E30" s="7" t="e">
        <f ca="1">PropsSI("D","T",$C30,"Q",0,"Water")</f>
        <v>#NAME?</v>
      </c>
      <c r="F30" s="7" t="e">
        <f ca="1">PropsSI("D","T",$C30,"Q",1,"Water")</f>
        <v>#NAME?</v>
      </c>
      <c r="G30" s="5" t="e">
        <f ca="1">PropsSI("H","T",$C30,"Q",0,"Water")/1000</f>
        <v>#NAME?</v>
      </c>
      <c r="H30" s="15" t="e">
        <f ca="1">PropsSI("H","T",$C30,"Q",1,"Water")/1000</f>
        <v>#NAME?</v>
      </c>
      <c r="I30" s="1"/>
    </row>
    <row r="31" spans="1:9" x14ac:dyDescent="0.25">
      <c r="A31" s="17"/>
      <c r="B31" s="4">
        <v>240</v>
      </c>
      <c r="C31" s="3">
        <f t="shared" si="0"/>
        <v>513.15</v>
      </c>
      <c r="D31" s="6" t="e">
        <f ca="1">PropsSI("P","T",C31,"Q",1,"Water")/1000</f>
        <v>#NAME?</v>
      </c>
      <c r="E31" s="7" t="e">
        <f ca="1">PropsSI("D","T",$C31,"Q",0,"Water")</f>
        <v>#NAME?</v>
      </c>
      <c r="F31" s="7" t="e">
        <f ca="1">PropsSI("D","T",$C31,"Q",1,"Water")</f>
        <v>#NAME?</v>
      </c>
      <c r="G31" s="5" t="e">
        <f ca="1">PropsSI("H","T",$C31,"Q",0,"Water")/1000</f>
        <v>#NAME?</v>
      </c>
      <c r="H31" s="15" t="e">
        <f ca="1">PropsSI("H","T",$C31,"Q",1,"Water")/1000</f>
        <v>#NAME?</v>
      </c>
      <c r="I31" s="1"/>
    </row>
    <row r="32" spans="1:9" x14ac:dyDescent="0.25">
      <c r="A32" s="17"/>
      <c r="B32" s="4">
        <v>250</v>
      </c>
      <c r="C32" s="3">
        <f t="shared" si="0"/>
        <v>523.15</v>
      </c>
      <c r="D32" s="6" t="e">
        <f ca="1">PropsSI("P","T",C32,"Q",1,"Water")/1000</f>
        <v>#NAME?</v>
      </c>
      <c r="E32" s="7" t="e">
        <f ca="1">PropsSI("D","T",$C32,"Q",0,"Water")</f>
        <v>#NAME?</v>
      </c>
      <c r="F32" s="7" t="e">
        <f ca="1">PropsSI("D","T",$C32,"Q",1,"Water")</f>
        <v>#NAME?</v>
      </c>
      <c r="G32" s="5" t="e">
        <f ca="1">PropsSI("H","T",$C32,"Q",0,"Water")/1000</f>
        <v>#NAME?</v>
      </c>
      <c r="H32" s="15" t="e">
        <f ca="1">PropsSI("H","T",$C32,"Q",1,"Water")/1000</f>
        <v>#NAME?</v>
      </c>
      <c r="I32" s="1"/>
    </row>
    <row r="33" spans="1:9" x14ac:dyDescent="0.25">
      <c r="A33" s="17"/>
      <c r="B33" s="4">
        <v>260</v>
      </c>
      <c r="C33" s="3">
        <f t="shared" si="0"/>
        <v>533.15</v>
      </c>
      <c r="D33" s="6" t="e">
        <f ca="1">PropsSI("P","T",C33,"Q",1,"Water")/1000</f>
        <v>#NAME?</v>
      </c>
      <c r="E33" s="7" t="e">
        <f ca="1">PropsSI("D","T",$C33,"Q",0,"Water")</f>
        <v>#NAME?</v>
      </c>
      <c r="F33" s="7" t="e">
        <f ca="1">PropsSI("D","T",$C33,"Q",1,"Water")</f>
        <v>#NAME?</v>
      </c>
      <c r="G33" s="5" t="e">
        <f ca="1">PropsSI("H","T",$C33,"Q",0,"Water")/1000</f>
        <v>#NAME?</v>
      </c>
      <c r="H33" s="15" t="e">
        <f ca="1">PropsSI("H","T",$C33,"Q",1,"Water")/1000</f>
        <v>#NAME?</v>
      </c>
      <c r="I33" s="1"/>
    </row>
    <row r="34" spans="1:9" x14ac:dyDescent="0.25">
      <c r="A34" s="17"/>
      <c r="B34" s="4">
        <v>270</v>
      </c>
      <c r="C34" s="3">
        <f t="shared" si="0"/>
        <v>543.15</v>
      </c>
      <c r="D34" s="6" t="e">
        <f ca="1">PropsSI("P","T",C34,"Q",1,"Water")/1000</f>
        <v>#NAME?</v>
      </c>
      <c r="E34" s="7" t="e">
        <f ca="1">PropsSI("D","T",$C34,"Q",0,"Water")</f>
        <v>#NAME?</v>
      </c>
      <c r="F34" s="7" t="e">
        <f ca="1">PropsSI("D","T",$C34,"Q",1,"Water")</f>
        <v>#NAME?</v>
      </c>
      <c r="G34" s="5" t="e">
        <f ca="1">PropsSI("H","T",$C34,"Q",0,"Water")/1000</f>
        <v>#NAME?</v>
      </c>
      <c r="H34" s="15" t="e">
        <f ca="1">PropsSI("H","T",$C34,"Q",1,"Water")/1000</f>
        <v>#NAME?</v>
      </c>
      <c r="I34" s="1"/>
    </row>
    <row r="35" spans="1:9" x14ac:dyDescent="0.25">
      <c r="A35" s="17"/>
      <c r="B35" s="4">
        <v>280</v>
      </c>
      <c r="C35" s="3">
        <f t="shared" si="0"/>
        <v>553.15</v>
      </c>
      <c r="D35" s="6" t="e">
        <f ca="1">PropsSI("P","T",C35,"Q",1,"Water")/1000</f>
        <v>#NAME?</v>
      </c>
      <c r="E35" s="7" t="e">
        <f ca="1">PropsSI("D","T",$C35,"Q",0,"Water")</f>
        <v>#NAME?</v>
      </c>
      <c r="F35" s="7" t="e">
        <f ca="1">PropsSI("D","T",$C35,"Q",1,"Water")</f>
        <v>#NAME?</v>
      </c>
      <c r="G35" s="5" t="e">
        <f ca="1">PropsSI("H","T",$C35,"Q",0,"Water")/1000</f>
        <v>#NAME?</v>
      </c>
      <c r="H35" s="15" t="e">
        <f ca="1">PropsSI("H","T",$C35,"Q",1,"Water")/1000</f>
        <v>#NAME?</v>
      </c>
      <c r="I35" s="1"/>
    </row>
    <row r="36" spans="1:9" x14ac:dyDescent="0.25">
      <c r="A36" s="17"/>
      <c r="B36" s="4">
        <v>290</v>
      </c>
      <c r="C36" s="3">
        <f t="shared" si="0"/>
        <v>563.15</v>
      </c>
      <c r="D36" s="6" t="e">
        <f ca="1">PropsSI("P","T",C36,"Q",1,"Water")/1000</f>
        <v>#NAME?</v>
      </c>
      <c r="E36" s="7" t="e">
        <f ca="1">PropsSI("D","T",$C36,"Q",0,"Water")</f>
        <v>#NAME?</v>
      </c>
      <c r="F36" s="7" t="e">
        <f ca="1">PropsSI("D","T",$C36,"Q",1,"Water")</f>
        <v>#NAME?</v>
      </c>
      <c r="G36" s="5" t="e">
        <f ca="1">PropsSI("H","T",$C36,"Q",0,"Water")/1000</f>
        <v>#NAME?</v>
      </c>
      <c r="H36" s="15" t="e">
        <f ca="1">PropsSI("H","T",$C36,"Q",1,"Water")/1000</f>
        <v>#NAME?</v>
      </c>
      <c r="I36" s="1"/>
    </row>
    <row r="37" spans="1:9" x14ac:dyDescent="0.25">
      <c r="A37" s="17"/>
      <c r="B37" s="4">
        <v>300</v>
      </c>
      <c r="C37" s="3">
        <f t="shared" si="0"/>
        <v>573.15</v>
      </c>
      <c r="D37" s="6" t="e">
        <f ca="1">PropsSI("P","T",C37,"Q",1,"Water")/1000</f>
        <v>#NAME?</v>
      </c>
      <c r="E37" s="7" t="e">
        <f ca="1">PropsSI("D","T",$C37,"Q",0,"Water")</f>
        <v>#NAME?</v>
      </c>
      <c r="F37" s="7" t="e">
        <f ca="1">PropsSI("D","T",$C37,"Q",1,"Water")</f>
        <v>#NAME?</v>
      </c>
      <c r="G37" s="5" t="e">
        <f ca="1">PropsSI("H","T",$C37,"Q",0,"Water")/1000</f>
        <v>#NAME?</v>
      </c>
      <c r="H37" s="15" t="e">
        <f ca="1">PropsSI("H","T",$C37,"Q",1,"Water")/1000</f>
        <v>#NAME?</v>
      </c>
      <c r="I37" s="1"/>
    </row>
    <row r="38" spans="1:9" x14ac:dyDescent="0.25">
      <c r="A38" s="17"/>
      <c r="B38" s="4">
        <v>310</v>
      </c>
      <c r="C38" s="3">
        <f t="shared" si="0"/>
        <v>583.15</v>
      </c>
      <c r="D38" s="6" t="e">
        <f ca="1">PropsSI("P","T",C38,"Q",1,"Water")/1000</f>
        <v>#NAME?</v>
      </c>
      <c r="E38" s="7" t="e">
        <f ca="1">PropsSI("D","T",$C38,"Q",0,"Water")</f>
        <v>#NAME?</v>
      </c>
      <c r="F38" s="7" t="e">
        <f ca="1">PropsSI("D","T",$C38,"Q",1,"Water")</f>
        <v>#NAME?</v>
      </c>
      <c r="G38" s="5" t="e">
        <f ca="1">PropsSI("H","T",$C38,"Q",0,"Water")/1000</f>
        <v>#NAME?</v>
      </c>
      <c r="H38" s="15" t="e">
        <f ca="1">PropsSI("H","T",$C38,"Q",1,"Water")/1000</f>
        <v>#NAME?</v>
      </c>
      <c r="I38" s="1"/>
    </row>
    <row r="39" spans="1:9" x14ac:dyDescent="0.25">
      <c r="A39" s="17"/>
      <c r="B39" s="4">
        <v>320</v>
      </c>
      <c r="C39" s="3">
        <f t="shared" si="0"/>
        <v>593.15</v>
      </c>
      <c r="D39" s="6" t="e">
        <f ca="1">PropsSI("P","T",C39,"Q",1,"Water")/1000</f>
        <v>#NAME?</v>
      </c>
      <c r="E39" s="7" t="e">
        <f ca="1">PropsSI("D","T",$C39,"Q",0,"Water")</f>
        <v>#NAME?</v>
      </c>
      <c r="F39" s="7" t="e">
        <f ca="1">PropsSI("D","T",$C39,"Q",1,"Water")</f>
        <v>#NAME?</v>
      </c>
      <c r="G39" s="5" t="e">
        <f ca="1">PropsSI("H","T",$C39,"Q",0,"Water")/1000</f>
        <v>#NAME?</v>
      </c>
      <c r="H39" s="15" t="e">
        <f ca="1">PropsSI("H","T",$C39,"Q",1,"Water")/1000</f>
        <v>#NAME?</v>
      </c>
      <c r="I39" s="1"/>
    </row>
    <row r="40" spans="1:9" x14ac:dyDescent="0.25">
      <c r="A40" s="17"/>
      <c r="B40" s="4">
        <v>330</v>
      </c>
      <c r="C40" s="3">
        <f t="shared" si="0"/>
        <v>603.15</v>
      </c>
      <c r="D40" s="6" t="e">
        <f ca="1">PropsSI("P","T",C40,"Q",1,"Water")/1000</f>
        <v>#NAME?</v>
      </c>
      <c r="E40" s="7" t="e">
        <f ca="1">PropsSI("D","T",$C40,"Q",0,"Water")</f>
        <v>#NAME?</v>
      </c>
      <c r="F40" s="7" t="e">
        <f ca="1">PropsSI("D","T",$C40,"Q",1,"Water")</f>
        <v>#NAME?</v>
      </c>
      <c r="G40" s="5" t="e">
        <f ca="1">PropsSI("H","T",$C40,"Q",0,"Water")/1000</f>
        <v>#NAME?</v>
      </c>
      <c r="H40" s="15" t="e">
        <f ca="1">PropsSI("H","T",$C40,"Q",1,"Water")/1000</f>
        <v>#NAME?</v>
      </c>
      <c r="I40" s="1"/>
    </row>
    <row r="41" spans="1:9" x14ac:dyDescent="0.25">
      <c r="A41" s="17"/>
      <c r="B41" s="4">
        <v>340</v>
      </c>
      <c r="C41" s="3">
        <f t="shared" si="0"/>
        <v>613.15</v>
      </c>
      <c r="D41" s="6" t="e">
        <f ca="1">PropsSI("P","T",C41,"Q",1,"Water")/1000</f>
        <v>#NAME?</v>
      </c>
      <c r="E41" s="7" t="e">
        <f ca="1">PropsSI("D","T",$C41,"Q",0,"Water")</f>
        <v>#NAME?</v>
      </c>
      <c r="F41" s="7" t="e">
        <f ca="1">PropsSI("D","T",$C41,"Q",1,"Water")</f>
        <v>#NAME?</v>
      </c>
      <c r="G41" s="5" t="e">
        <f ca="1">PropsSI("H","T",$C41,"Q",0,"Water")/1000</f>
        <v>#NAME?</v>
      </c>
      <c r="H41" s="15" t="e">
        <f ca="1">PropsSI("H","T",$C41,"Q",1,"Water")/1000</f>
        <v>#NAME?</v>
      </c>
      <c r="I41" s="1"/>
    </row>
    <row r="42" spans="1:9" x14ac:dyDescent="0.25">
      <c r="A42" s="17"/>
      <c r="B42" s="4">
        <v>350</v>
      </c>
      <c r="C42" s="3">
        <f t="shared" si="0"/>
        <v>623.15</v>
      </c>
      <c r="D42" s="6" t="e">
        <f ca="1">PropsSI("P","T",C42,"Q",1,"Water")/1000</f>
        <v>#NAME?</v>
      </c>
      <c r="E42" s="7" t="e">
        <f ca="1">PropsSI("D","T",$C42,"Q",0,"Water")</f>
        <v>#NAME?</v>
      </c>
      <c r="F42" s="7" t="e">
        <f ca="1">PropsSI("D","T",$C42,"Q",1,"Water")</f>
        <v>#NAME?</v>
      </c>
      <c r="G42" s="5" t="e">
        <f ca="1">PropsSI("H","T",$C42,"Q",0,"Water")/1000</f>
        <v>#NAME?</v>
      </c>
      <c r="H42" s="15" t="e">
        <f ca="1">PropsSI("H","T",$C42,"Q",1,"Water")/1000</f>
        <v>#NAME?</v>
      </c>
      <c r="I42" s="1"/>
    </row>
    <row r="43" spans="1:9" x14ac:dyDescent="0.25">
      <c r="A43" s="17"/>
      <c r="B43" s="4">
        <v>360</v>
      </c>
      <c r="C43" s="3">
        <f t="shared" si="0"/>
        <v>633.15</v>
      </c>
      <c r="D43" s="6" t="e">
        <f ca="1">PropsSI("P","T",C43,"Q",1,"Water")/1000</f>
        <v>#NAME?</v>
      </c>
      <c r="E43" s="7" t="e">
        <f ca="1">PropsSI("D","T",$C43,"Q",0,"Water")</f>
        <v>#NAME?</v>
      </c>
      <c r="F43" s="7" t="e">
        <f ca="1">PropsSI("D","T",$C43,"Q",1,"Water")</f>
        <v>#NAME?</v>
      </c>
      <c r="G43" s="5" t="e">
        <f ca="1">PropsSI("H","T",$C43,"Q",0,"Water")/1000</f>
        <v>#NAME?</v>
      </c>
      <c r="H43" s="15" t="e">
        <f ca="1">PropsSI("H","T",$C43,"Q",1,"Water")/1000</f>
        <v>#NAME?</v>
      </c>
      <c r="I43" s="1"/>
    </row>
    <row r="44" spans="1:9" x14ac:dyDescent="0.25">
      <c r="A44" s="17"/>
      <c r="B44" s="4">
        <v>370</v>
      </c>
      <c r="C44" s="3">
        <f t="shared" si="0"/>
        <v>643.15</v>
      </c>
      <c r="D44" s="6" t="e">
        <f ca="1">PropsSI("P","T",C44,"Q",1,"Water")/1000</f>
        <v>#NAME?</v>
      </c>
      <c r="E44" s="7" t="e">
        <f ca="1">PropsSI("D","T",$C44,"Q",0,"Water")</f>
        <v>#NAME?</v>
      </c>
      <c r="F44" s="7" t="e">
        <f ca="1">PropsSI("D","T",$C44,"Q",1,"Water")</f>
        <v>#NAME?</v>
      </c>
      <c r="G44" s="5" t="e">
        <f ca="1">PropsSI("H","T",$C44,"Q",0,"Water")/1000</f>
        <v>#NAME?</v>
      </c>
      <c r="H44" s="15" t="e">
        <f ca="1">PropsSI("H","T",$C44,"Q",1,"Water")/1000</f>
        <v>#NAME?</v>
      </c>
      <c r="I44" s="1"/>
    </row>
    <row r="45" spans="1:9" ht="15.75" thickBot="1" x14ac:dyDescent="0.3">
      <c r="A45" s="17"/>
      <c r="B45" s="16" t="e">
        <f ca="1">C45-273.15</f>
        <v>#NAME?</v>
      </c>
      <c r="C45" s="41" t="e">
        <f ca="1">Props1SI("Tcrit","Water")</f>
        <v>#NAME?</v>
      </c>
      <c r="D45" s="6" t="e">
        <f ca="1">Props1SI("Pcrit","Water")/1000</f>
        <v>#NAME?</v>
      </c>
      <c r="E45" s="7" t="e">
        <f ca="1">PropsSI("D","T",$C45,"Q",0,"Water")</f>
        <v>#NAME?</v>
      </c>
      <c r="F45" s="7" t="e">
        <f ca="1">PropsSI("D","T",$C45,"Q",1,"Water")</f>
        <v>#NAME?</v>
      </c>
      <c r="G45" s="5" t="e">
        <f ca="1">PropsSI("H","T",$C45,"Q",0,"Water")/1000</f>
        <v>#NAME?</v>
      </c>
      <c r="H45" s="15" t="e">
        <f ca="1">PropsSI("H","T",$C45,"Q",1,"Water")/1000</f>
        <v>#NAME?</v>
      </c>
      <c r="I45" s="1"/>
    </row>
    <row r="46" spans="1:9" ht="15.75" thickTop="1" x14ac:dyDescent="0.25">
      <c r="A46" s="1"/>
      <c r="B46" s="1"/>
      <c r="C46" s="1"/>
      <c r="D46" s="42"/>
      <c r="E46" s="42"/>
      <c r="F46" s="42"/>
      <c r="G46" s="42"/>
      <c r="H46" s="42"/>
      <c r="I46" s="1"/>
    </row>
  </sheetData>
  <mergeCells count="1">
    <mergeCell ref="B2:H2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21"/>
  <sheetViews>
    <sheetView showGridLines="0" workbookViewId="0">
      <selection activeCell="E15" sqref="E15"/>
    </sheetView>
  </sheetViews>
  <sheetFormatPr defaultRowHeight="15" x14ac:dyDescent="0.25"/>
  <cols>
    <col min="2" max="2" width="3.625" customWidth="1"/>
    <col min="3" max="3" width="18.25" customWidth="1"/>
    <col min="4" max="4" width="3.75" customWidth="1"/>
    <col min="5" max="5" width="24.125" customWidth="1"/>
    <col min="6" max="6" width="3.375" customWidth="1"/>
    <col min="7" max="7" width="4.625" customWidth="1"/>
    <col min="8" max="8" width="3.25" customWidth="1"/>
  </cols>
  <sheetData>
    <row r="1" spans="1:8" x14ac:dyDescent="0.25">
      <c r="A1" s="49"/>
      <c r="B1" s="49"/>
      <c r="C1" s="49"/>
      <c r="D1" s="49"/>
      <c r="E1" s="49"/>
      <c r="F1" s="49"/>
      <c r="G1" s="49"/>
      <c r="H1" s="49"/>
    </row>
    <row r="2" spans="1:8" ht="15.75" thickBot="1" x14ac:dyDescent="0.3">
      <c r="A2" s="49"/>
      <c r="B2" s="57"/>
      <c r="C2" s="57"/>
      <c r="D2" s="57"/>
      <c r="E2" s="57"/>
      <c r="F2" s="57"/>
      <c r="G2" s="49"/>
      <c r="H2" s="49"/>
    </row>
    <row r="3" spans="1:8" ht="15.75" thickTop="1" x14ac:dyDescent="0.25">
      <c r="A3" s="58"/>
      <c r="B3" s="46"/>
      <c r="C3" s="64"/>
      <c r="D3" s="64"/>
      <c r="E3" s="64"/>
      <c r="F3" s="50"/>
      <c r="G3" s="49"/>
      <c r="H3" s="49"/>
    </row>
    <row r="4" spans="1:8" ht="18.75" x14ac:dyDescent="0.3">
      <c r="A4" s="58"/>
      <c r="B4" s="46"/>
      <c r="C4" s="69" t="s">
        <v>524</v>
      </c>
      <c r="D4" s="70"/>
      <c r="E4" s="71"/>
      <c r="F4" s="63"/>
      <c r="G4" s="49"/>
      <c r="H4" s="49"/>
    </row>
    <row r="5" spans="1:8" ht="15.75" thickBot="1" x14ac:dyDescent="0.3">
      <c r="A5" s="58"/>
      <c r="B5" s="46"/>
      <c r="C5" s="46"/>
      <c r="D5" s="46"/>
      <c r="E5" s="46"/>
      <c r="F5" s="50"/>
      <c r="G5" s="49"/>
      <c r="H5" s="49"/>
    </row>
    <row r="6" spans="1:8" ht="16.5" thickTop="1" thickBot="1" x14ac:dyDescent="0.3">
      <c r="A6" s="58"/>
      <c r="B6" s="46"/>
      <c r="C6" s="47" t="s">
        <v>408</v>
      </c>
      <c r="D6" s="46"/>
      <c r="E6" s="59" t="s">
        <v>516</v>
      </c>
      <c r="F6" s="54"/>
      <c r="G6" s="49"/>
      <c r="H6" s="49"/>
    </row>
    <row r="7" spans="1:8" ht="16.5" thickTop="1" thickBot="1" x14ac:dyDescent="0.3">
      <c r="A7" s="58"/>
      <c r="B7" s="46"/>
      <c r="C7" s="48"/>
      <c r="D7" s="46"/>
      <c r="E7" s="53"/>
      <c r="F7" s="50"/>
      <c r="G7" s="49"/>
      <c r="H7" s="49"/>
    </row>
    <row r="8" spans="1:8" ht="16.5" thickTop="1" thickBot="1" x14ac:dyDescent="0.3">
      <c r="A8" s="58"/>
      <c r="B8" s="46"/>
      <c r="C8" s="47" t="s">
        <v>407</v>
      </c>
      <c r="D8" s="56"/>
      <c r="E8" s="59" t="s">
        <v>236</v>
      </c>
      <c r="F8" s="50"/>
      <c r="G8" s="49"/>
      <c r="H8" s="49"/>
    </row>
    <row r="9" spans="1:8" ht="16.5" thickTop="1" thickBot="1" x14ac:dyDescent="0.3">
      <c r="A9" s="58"/>
      <c r="B9" s="46"/>
      <c r="C9" s="48"/>
      <c r="D9" s="46"/>
      <c r="E9" s="53"/>
      <c r="F9" s="50"/>
      <c r="G9" s="49"/>
      <c r="H9" s="49"/>
    </row>
    <row r="10" spans="1:8" ht="16.5" thickTop="1" thickBot="1" x14ac:dyDescent="0.3">
      <c r="A10" s="58"/>
      <c r="B10" s="46"/>
      <c r="C10" s="47" t="s">
        <v>519</v>
      </c>
      <c r="D10" s="46"/>
      <c r="E10" s="59" t="s">
        <v>294</v>
      </c>
      <c r="F10" s="54"/>
      <c r="G10" s="49"/>
      <c r="H10" s="49"/>
    </row>
    <row r="11" spans="1:8" ht="16.5" thickTop="1" thickBot="1" x14ac:dyDescent="0.3">
      <c r="A11" s="58"/>
      <c r="B11" s="46"/>
      <c r="C11" s="47"/>
      <c r="D11" s="46"/>
      <c r="E11" s="53"/>
      <c r="F11" s="50"/>
      <c r="G11" s="49"/>
      <c r="H11" s="49"/>
    </row>
    <row r="12" spans="1:8" ht="15.75" thickTop="1" x14ac:dyDescent="0.25">
      <c r="A12" s="58"/>
      <c r="B12" s="46"/>
      <c r="C12" s="47" t="s">
        <v>520</v>
      </c>
      <c r="D12" s="56"/>
      <c r="E12" s="60" t="s">
        <v>340</v>
      </c>
      <c r="F12" s="50"/>
      <c r="G12" s="49"/>
      <c r="H12" s="49"/>
    </row>
    <row r="13" spans="1:8" ht="15.75" thickBot="1" x14ac:dyDescent="0.3">
      <c r="A13" s="58"/>
      <c r="B13" s="46"/>
      <c r="C13" s="47" t="s">
        <v>521</v>
      </c>
      <c r="D13" s="56"/>
      <c r="E13" s="61">
        <v>400</v>
      </c>
      <c r="F13" s="50"/>
      <c r="G13" s="49"/>
      <c r="H13" s="49"/>
    </row>
    <row r="14" spans="1:8" ht="16.5" thickTop="1" thickBot="1" x14ac:dyDescent="0.3">
      <c r="A14" s="58"/>
      <c r="B14" s="46"/>
      <c r="C14" s="47"/>
      <c r="D14" s="46"/>
      <c r="E14" s="46"/>
      <c r="F14" s="50"/>
      <c r="G14" s="49"/>
      <c r="H14" s="49"/>
    </row>
    <row r="15" spans="1:8" ht="15.75" thickTop="1" x14ac:dyDescent="0.25">
      <c r="A15" s="58"/>
      <c r="B15" s="46"/>
      <c r="C15" s="47" t="s">
        <v>522</v>
      </c>
      <c r="D15" s="56"/>
      <c r="E15" s="60" t="s">
        <v>325</v>
      </c>
      <c r="F15" s="50"/>
      <c r="G15" s="49"/>
      <c r="H15" s="49"/>
    </row>
    <row r="16" spans="1:8" ht="15.75" thickBot="1" x14ac:dyDescent="0.3">
      <c r="A16" s="58"/>
      <c r="B16" s="46"/>
      <c r="C16" s="47" t="s">
        <v>521</v>
      </c>
      <c r="D16" s="56"/>
      <c r="E16" s="61">
        <v>1</v>
      </c>
      <c r="F16" s="50"/>
      <c r="G16" s="49"/>
      <c r="H16" s="49"/>
    </row>
    <row r="17" spans="1:8" ht="16.5" thickTop="1" thickBot="1" x14ac:dyDescent="0.3">
      <c r="A17" s="58"/>
      <c r="B17" s="46"/>
      <c r="C17" s="47"/>
      <c r="D17" s="46"/>
      <c r="E17" s="55"/>
      <c r="F17" s="50"/>
      <c r="G17" s="49"/>
      <c r="H17" s="49"/>
    </row>
    <row r="18" spans="1:8" ht="16.5" thickTop="1" thickBot="1" x14ac:dyDescent="0.3">
      <c r="A18" s="58"/>
      <c r="B18" s="46"/>
      <c r="C18" s="47" t="s">
        <v>523</v>
      </c>
      <c r="D18" s="46"/>
      <c r="E18" s="62" t="e">
        <f ca="1">PropsSI(E10,E12,E13,E15,E16,E8)</f>
        <v>#NAME?</v>
      </c>
      <c r="F18" s="54"/>
      <c r="G18" s="49"/>
      <c r="H18" s="49"/>
    </row>
    <row r="19" spans="1:8" ht="16.5" thickTop="1" thickBot="1" x14ac:dyDescent="0.3">
      <c r="A19" s="58"/>
      <c r="B19" s="51"/>
      <c r="C19" s="51"/>
      <c r="D19" s="51"/>
      <c r="E19" s="51"/>
      <c r="F19" s="52"/>
      <c r="G19" s="49"/>
      <c r="H19" s="49"/>
    </row>
    <row r="20" spans="1:8" ht="15.75" thickTop="1" x14ac:dyDescent="0.25">
      <c r="A20" s="49"/>
      <c r="B20" s="49"/>
      <c r="C20" s="49"/>
      <c r="D20" s="49"/>
      <c r="E20" s="49"/>
      <c r="F20" s="49"/>
      <c r="G20" s="49"/>
      <c r="H20" s="49"/>
    </row>
    <row r="21" spans="1:8" x14ac:dyDescent="0.25">
      <c r="A21" s="49"/>
      <c r="B21" s="49"/>
      <c r="C21" s="49"/>
      <c r="D21" s="49"/>
      <c r="E21" s="49"/>
      <c r="F21" s="49"/>
      <c r="G21" s="49"/>
      <c r="H21" s="49"/>
    </row>
  </sheetData>
  <sheetProtection selectLockedCells="1"/>
  <mergeCells count="1">
    <mergeCell ref="C4:E4"/>
  </mergeCells>
  <dataValidations count="3">
    <dataValidation type="list" allowBlank="1" showInputMessage="1" showErrorMessage="1" sqref="E6">
      <formula1>FluidType</formula1>
    </dataValidation>
    <dataValidation type="list" allowBlank="1" showInputMessage="1" showErrorMessage="1" sqref="E10 E12 E15">
      <formula1>ParameterList</formula1>
    </dataValidation>
    <dataValidation type="list" allowBlank="1" showInputMessage="1" showErrorMessage="1" sqref="E8">
      <formula1>INDIRECT($E$6)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2:DT170"/>
  <sheetViews>
    <sheetView workbookViewId="0">
      <selection activeCell="D9" sqref="D9"/>
    </sheetView>
  </sheetViews>
  <sheetFormatPr defaultRowHeight="15" x14ac:dyDescent="0.25"/>
  <cols>
    <col min="2" max="2" width="40.25" customWidth="1"/>
    <col min="4" max="4" width="18.625" bestFit="1" customWidth="1"/>
    <col min="5" max="5" width="5.875" customWidth="1"/>
    <col min="6" max="6" width="21.125" customWidth="1"/>
    <col min="7" max="7" width="10.375" customWidth="1"/>
    <col min="8" max="8" width="19" customWidth="1"/>
    <col min="9" max="9" width="14.125" customWidth="1"/>
    <col min="10" max="10" width="19.125" bestFit="1" customWidth="1"/>
  </cols>
  <sheetData>
    <row r="2" spans="2:124" x14ac:dyDescent="0.25">
      <c r="B2" s="44" t="s">
        <v>238</v>
      </c>
      <c r="C2" s="43" t="e">
        <f ca="1">get_global_param_string("FluidsList")</f>
        <v>#NAME?</v>
      </c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  <c r="AT2" s="43"/>
      <c r="AU2" s="43"/>
      <c r="AV2" s="43"/>
      <c r="AW2" s="43"/>
      <c r="AX2" s="43"/>
      <c r="AY2" s="43"/>
      <c r="AZ2" s="43"/>
      <c r="BA2" s="43"/>
      <c r="BB2" s="43"/>
      <c r="BC2" s="43"/>
      <c r="BD2" s="43"/>
      <c r="BE2" s="43"/>
      <c r="BF2" s="43"/>
      <c r="BG2" s="43"/>
      <c r="BH2" s="43"/>
      <c r="BI2" s="43"/>
      <c r="BJ2" s="43"/>
      <c r="BK2" s="43"/>
      <c r="BL2" s="43"/>
      <c r="BM2" s="43"/>
      <c r="BN2" s="43"/>
      <c r="BO2" s="43"/>
      <c r="BP2" s="43"/>
      <c r="BQ2" s="43"/>
      <c r="BR2" s="43"/>
      <c r="BS2" s="43"/>
      <c r="BT2" s="43"/>
      <c r="BU2" s="43"/>
      <c r="BV2" s="43"/>
      <c r="BW2" s="43"/>
      <c r="BX2" s="43"/>
      <c r="BY2" s="43"/>
      <c r="BZ2" s="43"/>
      <c r="CA2" s="43"/>
      <c r="CB2" s="43"/>
      <c r="CC2" s="43"/>
      <c r="CD2" s="43"/>
      <c r="CE2" s="43"/>
      <c r="CF2" s="43"/>
      <c r="CG2" s="43"/>
      <c r="CH2" s="43"/>
      <c r="CI2" s="43"/>
      <c r="CJ2" s="43"/>
      <c r="CK2" s="43"/>
      <c r="CL2" s="43"/>
      <c r="CM2" s="43"/>
      <c r="CN2" s="43"/>
      <c r="CO2" s="43"/>
      <c r="CP2" s="43"/>
      <c r="CQ2" s="43"/>
      <c r="CR2" s="43"/>
      <c r="CS2" s="43"/>
      <c r="CT2" s="43"/>
      <c r="CU2" s="43"/>
      <c r="CV2" s="43"/>
      <c r="CW2" s="43"/>
      <c r="CX2" s="43"/>
      <c r="CY2" s="43"/>
      <c r="CZ2" s="43"/>
      <c r="DA2" s="43"/>
      <c r="DB2" s="43"/>
      <c r="DC2" s="43"/>
      <c r="DD2" s="43"/>
      <c r="DE2" s="43"/>
      <c r="DF2" s="43"/>
      <c r="DG2" s="43"/>
      <c r="DH2" s="43"/>
      <c r="DI2" s="43"/>
      <c r="DJ2" s="43"/>
      <c r="DK2" s="43"/>
      <c r="DL2" s="43"/>
      <c r="DM2" s="43"/>
      <c r="DN2" s="43"/>
      <c r="DO2" s="43"/>
      <c r="DP2" s="43"/>
      <c r="DQ2" s="43"/>
      <c r="DR2" s="43"/>
      <c r="DS2" s="43"/>
      <c r="DT2" s="43"/>
    </row>
    <row r="3" spans="2:124" x14ac:dyDescent="0.25">
      <c r="B3" s="45" t="s">
        <v>239</v>
      </c>
      <c r="C3" s="43" t="s">
        <v>119</v>
      </c>
      <c r="D3" s="43" t="s">
        <v>120</v>
      </c>
      <c r="E3" s="43" t="s">
        <v>121</v>
      </c>
      <c r="F3" s="43" t="s">
        <v>122</v>
      </c>
      <c r="G3" s="43" t="s">
        <v>20</v>
      </c>
      <c r="H3" s="43" t="s">
        <v>123</v>
      </c>
      <c r="I3" s="43" t="s">
        <v>124</v>
      </c>
      <c r="J3" s="43" t="s">
        <v>125</v>
      </c>
      <c r="K3" s="43" t="s">
        <v>126</v>
      </c>
      <c r="L3" s="43" t="s">
        <v>127</v>
      </c>
      <c r="M3" s="43" t="s">
        <v>128</v>
      </c>
      <c r="N3" s="43" t="s">
        <v>129</v>
      </c>
      <c r="O3" s="43" t="s">
        <v>130</v>
      </c>
      <c r="P3" s="43" t="s">
        <v>131</v>
      </c>
      <c r="Q3" s="43" t="s">
        <v>132</v>
      </c>
      <c r="R3" s="43" t="s">
        <v>133</v>
      </c>
      <c r="S3" s="43" t="s">
        <v>134</v>
      </c>
      <c r="T3" s="43" t="s">
        <v>135</v>
      </c>
      <c r="U3" s="43" t="s">
        <v>136</v>
      </c>
      <c r="V3" s="43" t="s">
        <v>137</v>
      </c>
      <c r="W3" s="43" t="s">
        <v>138</v>
      </c>
      <c r="X3" s="43" t="s">
        <v>139</v>
      </c>
      <c r="Y3" s="43" t="s">
        <v>140</v>
      </c>
      <c r="Z3" s="43" t="s">
        <v>141</v>
      </c>
      <c r="AA3" s="43" t="s">
        <v>142</v>
      </c>
      <c r="AB3" s="43" t="s">
        <v>143</v>
      </c>
      <c r="AC3" s="43" t="s">
        <v>144</v>
      </c>
      <c r="AD3" s="43" t="s">
        <v>145</v>
      </c>
      <c r="AE3" s="43" t="s">
        <v>146</v>
      </c>
      <c r="AF3" s="43" t="s">
        <v>147</v>
      </c>
      <c r="AG3" s="43" t="s">
        <v>148</v>
      </c>
      <c r="AH3" s="43" t="s">
        <v>149</v>
      </c>
      <c r="AI3" s="43" t="s">
        <v>150</v>
      </c>
      <c r="AJ3" s="43" t="s">
        <v>151</v>
      </c>
      <c r="AK3" s="43" t="s">
        <v>152</v>
      </c>
      <c r="AL3" s="43" t="s">
        <v>153</v>
      </c>
      <c r="AM3" s="43" t="s">
        <v>154</v>
      </c>
      <c r="AN3" s="43" t="s">
        <v>155</v>
      </c>
      <c r="AO3" s="43" t="s">
        <v>156</v>
      </c>
      <c r="AP3" s="43" t="s">
        <v>157</v>
      </c>
      <c r="AQ3" s="43" t="s">
        <v>158</v>
      </c>
      <c r="AR3" s="43" t="s">
        <v>159</v>
      </c>
      <c r="AS3" s="43" t="s">
        <v>160</v>
      </c>
      <c r="AT3" s="43" t="s">
        <v>161</v>
      </c>
      <c r="AU3" s="43" t="s">
        <v>162</v>
      </c>
      <c r="AV3" s="43" t="s">
        <v>163</v>
      </c>
      <c r="AW3" s="43" t="s">
        <v>164</v>
      </c>
      <c r="AX3" s="43" t="s">
        <v>165</v>
      </c>
      <c r="AY3" s="43" t="s">
        <v>166</v>
      </c>
      <c r="AZ3" s="43" t="s">
        <v>167</v>
      </c>
      <c r="BA3" s="43" t="s">
        <v>168</v>
      </c>
      <c r="BB3" s="43" t="s">
        <v>169</v>
      </c>
      <c r="BC3" s="43" t="s">
        <v>170</v>
      </c>
      <c r="BD3" s="43" t="s">
        <v>171</v>
      </c>
      <c r="BE3" s="43" t="s">
        <v>172</v>
      </c>
      <c r="BF3" s="43" t="s">
        <v>173</v>
      </c>
      <c r="BG3" s="43" t="s">
        <v>174</v>
      </c>
      <c r="BH3" s="43" t="s">
        <v>175</v>
      </c>
      <c r="BI3" s="43" t="s">
        <v>176</v>
      </c>
      <c r="BJ3" s="43" t="s">
        <v>177</v>
      </c>
      <c r="BK3" s="43" t="s">
        <v>178</v>
      </c>
      <c r="BL3" s="43" t="s">
        <v>179</v>
      </c>
      <c r="BM3" s="43" t="s">
        <v>180</v>
      </c>
      <c r="BN3" s="43" t="s">
        <v>19</v>
      </c>
      <c r="BO3" s="43" t="s">
        <v>181</v>
      </c>
      <c r="BP3" s="43" t="s">
        <v>182</v>
      </c>
      <c r="BQ3" s="43" t="s">
        <v>183</v>
      </c>
      <c r="BR3" s="43" t="s">
        <v>184</v>
      </c>
      <c r="BS3" s="43" t="s">
        <v>185</v>
      </c>
      <c r="BT3" s="43" t="s">
        <v>21</v>
      </c>
      <c r="BU3" s="43" t="s">
        <v>186</v>
      </c>
      <c r="BV3" s="43" t="s">
        <v>187</v>
      </c>
      <c r="BW3" s="43" t="s">
        <v>188</v>
      </c>
      <c r="BX3" s="43" t="s">
        <v>189</v>
      </c>
      <c r="BY3" s="43" t="s">
        <v>190</v>
      </c>
      <c r="BZ3" s="43" t="s">
        <v>191</v>
      </c>
      <c r="CA3" s="43" t="s">
        <v>192</v>
      </c>
      <c r="CB3" s="43" t="s">
        <v>193</v>
      </c>
      <c r="CC3" s="43" t="s">
        <v>194</v>
      </c>
      <c r="CD3" s="43" t="s">
        <v>195</v>
      </c>
      <c r="CE3" s="43" t="s">
        <v>196</v>
      </c>
      <c r="CF3" s="43" t="s">
        <v>197</v>
      </c>
      <c r="CG3" s="43" t="s">
        <v>198</v>
      </c>
      <c r="CH3" s="43" t="s">
        <v>199</v>
      </c>
      <c r="CI3" s="43" t="s">
        <v>200</v>
      </c>
      <c r="CJ3" s="43" t="s">
        <v>201</v>
      </c>
      <c r="CK3" s="43" t="s">
        <v>202</v>
      </c>
      <c r="CL3" s="43" t="s">
        <v>203</v>
      </c>
      <c r="CM3" s="43" t="s">
        <v>204</v>
      </c>
      <c r="CN3" s="43" t="s">
        <v>205</v>
      </c>
      <c r="CO3" s="43" t="s">
        <v>206</v>
      </c>
      <c r="CP3" s="43" t="s">
        <v>207</v>
      </c>
      <c r="CQ3" s="43" t="s">
        <v>208</v>
      </c>
      <c r="CR3" s="43" t="s">
        <v>209</v>
      </c>
      <c r="CS3" s="43" t="s">
        <v>210</v>
      </c>
      <c r="CT3" s="43" t="s">
        <v>211</v>
      </c>
      <c r="CU3" s="43" t="s">
        <v>212</v>
      </c>
      <c r="CV3" s="43" t="s">
        <v>213</v>
      </c>
      <c r="CW3" s="43" t="s">
        <v>214</v>
      </c>
      <c r="CX3" s="43" t="s">
        <v>215</v>
      </c>
      <c r="CY3" s="43" t="s">
        <v>216</v>
      </c>
      <c r="CZ3" s="43" t="s">
        <v>217</v>
      </c>
      <c r="DA3" s="43" t="s">
        <v>218</v>
      </c>
      <c r="DB3" s="43" t="s">
        <v>219</v>
      </c>
      <c r="DC3" s="43" t="s">
        <v>220</v>
      </c>
      <c r="DD3" s="43" t="s">
        <v>221</v>
      </c>
      <c r="DE3" s="43" t="s">
        <v>222</v>
      </c>
      <c r="DF3" s="43" t="s">
        <v>223</v>
      </c>
      <c r="DG3" s="43" t="s">
        <v>224</v>
      </c>
      <c r="DH3" s="43" t="s">
        <v>225</v>
      </c>
      <c r="DI3" s="43" t="s">
        <v>226</v>
      </c>
      <c r="DJ3" s="43" t="s">
        <v>227</v>
      </c>
      <c r="DK3" s="43" t="s">
        <v>228</v>
      </c>
      <c r="DL3" s="43" t="s">
        <v>229</v>
      </c>
      <c r="DM3" s="43" t="s">
        <v>230</v>
      </c>
      <c r="DN3" s="43" t="s">
        <v>231</v>
      </c>
      <c r="DO3" s="43" t="s">
        <v>232</v>
      </c>
      <c r="DP3" s="43" t="s">
        <v>233</v>
      </c>
      <c r="DQ3" s="43" t="s">
        <v>234</v>
      </c>
      <c r="DR3" s="43" t="s">
        <v>235</v>
      </c>
      <c r="DS3" s="43" t="s">
        <v>236</v>
      </c>
      <c r="DT3" s="43" t="s">
        <v>237</v>
      </c>
    </row>
    <row r="4" spans="2:124" x14ac:dyDescent="0.25">
      <c r="B4" s="45" t="s">
        <v>515</v>
      </c>
    </row>
    <row r="5" spans="2:124" x14ac:dyDescent="0.25">
      <c r="B5" s="45"/>
      <c r="D5" s="36" t="s">
        <v>516</v>
      </c>
      <c r="F5" s="36" t="s">
        <v>514</v>
      </c>
      <c r="H5" s="36" t="s">
        <v>406</v>
      </c>
      <c r="J5" s="36" t="s">
        <v>517</v>
      </c>
    </row>
    <row r="6" spans="2:124" x14ac:dyDescent="0.25">
      <c r="B6" s="45" t="s">
        <v>518</v>
      </c>
      <c r="D6" t="s">
        <v>119</v>
      </c>
      <c r="F6" t="s">
        <v>409</v>
      </c>
      <c r="H6" t="s">
        <v>241</v>
      </c>
      <c r="J6" t="s">
        <v>516</v>
      </c>
    </row>
    <row r="7" spans="2:124" x14ac:dyDescent="0.25">
      <c r="B7" s="45" t="s">
        <v>240</v>
      </c>
      <c r="D7" t="s">
        <v>120</v>
      </c>
      <c r="F7" t="s">
        <v>410</v>
      </c>
      <c r="H7" t="s">
        <v>242</v>
      </c>
      <c r="J7" t="s">
        <v>514</v>
      </c>
    </row>
    <row r="8" spans="2:124" x14ac:dyDescent="0.25">
      <c r="D8" t="s">
        <v>121</v>
      </c>
      <c r="F8" t="s">
        <v>411</v>
      </c>
      <c r="H8" t="s">
        <v>243</v>
      </c>
    </row>
    <row r="9" spans="2:124" x14ac:dyDescent="0.25">
      <c r="B9" s="45" t="s">
        <v>525</v>
      </c>
      <c r="D9" t="s">
        <v>122</v>
      </c>
      <c r="F9" t="s">
        <v>412</v>
      </c>
      <c r="H9" t="s">
        <v>244</v>
      </c>
    </row>
    <row r="10" spans="2:124" x14ac:dyDescent="0.25">
      <c r="B10" s="45" t="s">
        <v>526</v>
      </c>
      <c r="D10" t="s">
        <v>20</v>
      </c>
      <c r="F10" t="s">
        <v>413</v>
      </c>
      <c r="H10" t="s">
        <v>245</v>
      </c>
    </row>
    <row r="11" spans="2:124" x14ac:dyDescent="0.25">
      <c r="B11" s="45" t="s">
        <v>527</v>
      </c>
      <c r="D11" t="s">
        <v>123</v>
      </c>
      <c r="F11" t="s">
        <v>414</v>
      </c>
      <c r="H11" t="s">
        <v>246</v>
      </c>
    </row>
    <row r="12" spans="2:124" x14ac:dyDescent="0.25">
      <c r="D12" t="s">
        <v>124</v>
      </c>
      <c r="F12" t="s">
        <v>415</v>
      </c>
      <c r="H12" t="s">
        <v>247</v>
      </c>
    </row>
    <row r="13" spans="2:124" x14ac:dyDescent="0.25">
      <c r="D13" t="s">
        <v>125</v>
      </c>
      <c r="F13" t="s">
        <v>416</v>
      </c>
      <c r="H13" t="s">
        <v>248</v>
      </c>
    </row>
    <row r="14" spans="2:124" x14ac:dyDescent="0.25">
      <c r="D14" t="s">
        <v>126</v>
      </c>
      <c r="F14" t="s">
        <v>417</v>
      </c>
      <c r="H14" t="s">
        <v>249</v>
      </c>
    </row>
    <row r="15" spans="2:124" x14ac:dyDescent="0.25">
      <c r="D15" t="s">
        <v>127</v>
      </c>
      <c r="F15" t="s">
        <v>418</v>
      </c>
      <c r="H15" t="s">
        <v>250</v>
      </c>
    </row>
    <row r="16" spans="2:124" x14ac:dyDescent="0.25">
      <c r="D16" t="s">
        <v>128</v>
      </c>
      <c r="F16" t="s">
        <v>419</v>
      </c>
      <c r="H16" t="s">
        <v>251</v>
      </c>
    </row>
    <row r="17" spans="4:8" x14ac:dyDescent="0.25">
      <c r="D17" t="s">
        <v>129</v>
      </c>
      <c r="F17" t="s">
        <v>420</v>
      </c>
      <c r="H17" t="s">
        <v>252</v>
      </c>
    </row>
    <row r="18" spans="4:8" x14ac:dyDescent="0.25">
      <c r="D18" t="s">
        <v>130</v>
      </c>
      <c r="F18" t="s">
        <v>421</v>
      </c>
      <c r="H18" t="s">
        <v>253</v>
      </c>
    </row>
    <row r="19" spans="4:8" x14ac:dyDescent="0.25">
      <c r="D19" t="s">
        <v>131</v>
      </c>
      <c r="F19" t="s">
        <v>422</v>
      </c>
      <c r="H19" t="s">
        <v>254</v>
      </c>
    </row>
    <row r="20" spans="4:8" x14ac:dyDescent="0.25">
      <c r="D20" t="s">
        <v>132</v>
      </c>
      <c r="F20" t="s">
        <v>423</v>
      </c>
      <c r="H20" t="s">
        <v>255</v>
      </c>
    </row>
    <row r="21" spans="4:8" x14ac:dyDescent="0.25">
      <c r="D21" t="s">
        <v>133</v>
      </c>
      <c r="F21" t="s">
        <v>424</v>
      </c>
      <c r="H21" t="s">
        <v>256</v>
      </c>
    </row>
    <row r="22" spans="4:8" x14ac:dyDescent="0.25">
      <c r="D22" t="s">
        <v>134</v>
      </c>
      <c r="F22" t="s">
        <v>425</v>
      </c>
      <c r="H22" t="s">
        <v>257</v>
      </c>
    </row>
    <row r="23" spans="4:8" x14ac:dyDescent="0.25">
      <c r="D23" t="s">
        <v>135</v>
      </c>
      <c r="F23" t="s">
        <v>426</v>
      </c>
      <c r="H23" t="s">
        <v>258</v>
      </c>
    </row>
    <row r="24" spans="4:8" x14ac:dyDescent="0.25">
      <c r="D24" t="s">
        <v>136</v>
      </c>
      <c r="F24" t="s">
        <v>427</v>
      </c>
      <c r="H24" t="s">
        <v>259</v>
      </c>
    </row>
    <row r="25" spans="4:8" x14ac:dyDescent="0.25">
      <c r="D25" t="s">
        <v>137</v>
      </c>
      <c r="F25" t="s">
        <v>428</v>
      </c>
      <c r="H25" t="s">
        <v>260</v>
      </c>
    </row>
    <row r="26" spans="4:8" x14ac:dyDescent="0.25">
      <c r="D26" t="s">
        <v>138</v>
      </c>
      <c r="F26" t="s">
        <v>429</v>
      </c>
      <c r="H26" t="s">
        <v>261</v>
      </c>
    </row>
    <row r="27" spans="4:8" x14ac:dyDescent="0.25">
      <c r="D27" t="s">
        <v>139</v>
      </c>
      <c r="F27" t="s">
        <v>430</v>
      </c>
      <c r="H27" t="s">
        <v>262</v>
      </c>
    </row>
    <row r="28" spans="4:8" x14ac:dyDescent="0.25">
      <c r="D28" t="s">
        <v>140</v>
      </c>
      <c r="F28" t="s">
        <v>431</v>
      </c>
      <c r="H28" t="s">
        <v>263</v>
      </c>
    </row>
    <row r="29" spans="4:8" x14ac:dyDescent="0.25">
      <c r="D29" t="s">
        <v>141</v>
      </c>
      <c r="F29" t="s">
        <v>432</v>
      </c>
      <c r="H29" t="s">
        <v>264</v>
      </c>
    </row>
    <row r="30" spans="4:8" x14ac:dyDescent="0.25">
      <c r="D30" t="s">
        <v>142</v>
      </c>
      <c r="F30" t="s">
        <v>433</v>
      </c>
      <c r="H30" t="s">
        <v>265</v>
      </c>
    </row>
    <row r="31" spans="4:8" x14ac:dyDescent="0.25">
      <c r="D31" t="s">
        <v>143</v>
      </c>
      <c r="F31" t="s">
        <v>434</v>
      </c>
      <c r="H31" t="s">
        <v>266</v>
      </c>
    </row>
    <row r="32" spans="4:8" x14ac:dyDescent="0.25">
      <c r="D32" t="s">
        <v>144</v>
      </c>
      <c r="F32" t="s">
        <v>435</v>
      </c>
      <c r="H32" t="s">
        <v>267</v>
      </c>
    </row>
    <row r="33" spans="4:8" x14ac:dyDescent="0.25">
      <c r="D33" t="s">
        <v>145</v>
      </c>
      <c r="F33" t="s">
        <v>436</v>
      </c>
      <c r="H33" t="s">
        <v>268</v>
      </c>
    </row>
    <row r="34" spans="4:8" x14ac:dyDescent="0.25">
      <c r="D34" t="s">
        <v>146</v>
      </c>
      <c r="F34" t="s">
        <v>437</v>
      </c>
      <c r="H34" t="s">
        <v>269</v>
      </c>
    </row>
    <row r="35" spans="4:8" x14ac:dyDescent="0.25">
      <c r="D35" t="s">
        <v>147</v>
      </c>
      <c r="F35" t="s">
        <v>438</v>
      </c>
      <c r="H35" t="s">
        <v>270</v>
      </c>
    </row>
    <row r="36" spans="4:8" x14ac:dyDescent="0.25">
      <c r="D36" t="s">
        <v>148</v>
      </c>
      <c r="F36" t="s">
        <v>439</v>
      </c>
      <c r="H36" t="s">
        <v>271</v>
      </c>
    </row>
    <row r="37" spans="4:8" x14ac:dyDescent="0.25">
      <c r="D37" t="s">
        <v>149</v>
      </c>
      <c r="F37" t="s">
        <v>440</v>
      </c>
      <c r="H37" t="s">
        <v>272</v>
      </c>
    </row>
    <row r="38" spans="4:8" x14ac:dyDescent="0.25">
      <c r="D38" t="s">
        <v>150</v>
      </c>
      <c r="F38" t="s">
        <v>441</v>
      </c>
      <c r="H38" t="s">
        <v>273</v>
      </c>
    </row>
    <row r="39" spans="4:8" x14ac:dyDescent="0.25">
      <c r="D39" t="s">
        <v>151</v>
      </c>
      <c r="F39" t="s">
        <v>442</v>
      </c>
      <c r="H39" t="s">
        <v>274</v>
      </c>
    </row>
    <row r="40" spans="4:8" x14ac:dyDescent="0.25">
      <c r="D40" t="s">
        <v>152</v>
      </c>
      <c r="F40" t="s">
        <v>443</v>
      </c>
      <c r="H40" t="s">
        <v>275</v>
      </c>
    </row>
    <row r="41" spans="4:8" x14ac:dyDescent="0.25">
      <c r="D41" t="s">
        <v>153</v>
      </c>
      <c r="F41" t="s">
        <v>444</v>
      </c>
      <c r="H41" t="s">
        <v>276</v>
      </c>
    </row>
    <row r="42" spans="4:8" x14ac:dyDescent="0.25">
      <c r="D42" t="s">
        <v>154</v>
      </c>
      <c r="F42" t="s">
        <v>445</v>
      </c>
      <c r="H42" t="s">
        <v>277</v>
      </c>
    </row>
    <row r="43" spans="4:8" x14ac:dyDescent="0.25">
      <c r="D43" t="s">
        <v>155</v>
      </c>
      <c r="F43" t="s">
        <v>446</v>
      </c>
      <c r="H43" t="s">
        <v>278</v>
      </c>
    </row>
    <row r="44" spans="4:8" x14ac:dyDescent="0.25">
      <c r="D44" t="s">
        <v>156</v>
      </c>
      <c r="F44" t="s">
        <v>447</v>
      </c>
      <c r="H44" t="s">
        <v>279</v>
      </c>
    </row>
    <row r="45" spans="4:8" x14ac:dyDescent="0.25">
      <c r="D45" t="s">
        <v>157</v>
      </c>
      <c r="F45" t="s">
        <v>448</v>
      </c>
      <c r="H45" t="s">
        <v>280</v>
      </c>
    </row>
    <row r="46" spans="4:8" x14ac:dyDescent="0.25">
      <c r="D46" t="s">
        <v>158</v>
      </c>
      <c r="F46" t="s">
        <v>449</v>
      </c>
      <c r="H46" t="s">
        <v>281</v>
      </c>
    </row>
    <row r="47" spans="4:8" x14ac:dyDescent="0.25">
      <c r="D47" t="s">
        <v>159</v>
      </c>
      <c r="F47" t="s">
        <v>450</v>
      </c>
      <c r="H47" t="s">
        <v>282</v>
      </c>
    </row>
    <row r="48" spans="4:8" x14ac:dyDescent="0.25">
      <c r="D48" t="s">
        <v>160</v>
      </c>
      <c r="F48" t="s">
        <v>451</v>
      </c>
      <c r="H48" t="s">
        <v>283</v>
      </c>
    </row>
    <row r="49" spans="4:8" x14ac:dyDescent="0.25">
      <c r="D49" t="s">
        <v>161</v>
      </c>
      <c r="F49" t="s">
        <v>452</v>
      </c>
      <c r="H49" t="s">
        <v>284</v>
      </c>
    </row>
    <row r="50" spans="4:8" x14ac:dyDescent="0.25">
      <c r="D50" t="s">
        <v>162</v>
      </c>
      <c r="F50" t="s">
        <v>453</v>
      </c>
      <c r="H50" t="s">
        <v>285</v>
      </c>
    </row>
    <row r="51" spans="4:8" x14ac:dyDescent="0.25">
      <c r="D51" t="s">
        <v>163</v>
      </c>
      <c r="F51" t="s">
        <v>454</v>
      </c>
      <c r="H51" t="s">
        <v>286</v>
      </c>
    </row>
    <row r="52" spans="4:8" x14ac:dyDescent="0.25">
      <c r="D52" t="s">
        <v>164</v>
      </c>
      <c r="F52" t="s">
        <v>455</v>
      </c>
      <c r="H52" t="s">
        <v>287</v>
      </c>
    </row>
    <row r="53" spans="4:8" x14ac:dyDescent="0.25">
      <c r="D53" t="s">
        <v>165</v>
      </c>
      <c r="F53" t="s">
        <v>456</v>
      </c>
      <c r="H53" t="s">
        <v>288</v>
      </c>
    </row>
    <row r="54" spans="4:8" x14ac:dyDescent="0.25">
      <c r="D54" t="s">
        <v>166</v>
      </c>
      <c r="F54" t="s">
        <v>457</v>
      </c>
      <c r="H54" t="s">
        <v>289</v>
      </c>
    </row>
    <row r="55" spans="4:8" x14ac:dyDescent="0.25">
      <c r="D55" t="s">
        <v>167</v>
      </c>
      <c r="F55" t="s">
        <v>458</v>
      </c>
      <c r="H55" t="s">
        <v>290</v>
      </c>
    </row>
    <row r="56" spans="4:8" x14ac:dyDescent="0.25">
      <c r="D56" t="s">
        <v>168</v>
      </c>
      <c r="F56" t="s">
        <v>459</v>
      </c>
      <c r="H56" t="s">
        <v>291</v>
      </c>
    </row>
    <row r="57" spans="4:8" x14ac:dyDescent="0.25">
      <c r="D57" t="s">
        <v>169</v>
      </c>
      <c r="F57" t="s">
        <v>460</v>
      </c>
      <c r="H57" t="s">
        <v>292</v>
      </c>
    </row>
    <row r="58" spans="4:8" x14ac:dyDescent="0.25">
      <c r="D58" t="s">
        <v>170</v>
      </c>
      <c r="F58" t="s">
        <v>461</v>
      </c>
      <c r="H58" t="s">
        <v>293</v>
      </c>
    </row>
    <row r="59" spans="4:8" x14ac:dyDescent="0.25">
      <c r="D59" t="s">
        <v>171</v>
      </c>
      <c r="F59" t="s">
        <v>462</v>
      </c>
      <c r="H59" t="s">
        <v>294</v>
      </c>
    </row>
    <row r="60" spans="4:8" x14ac:dyDescent="0.25">
      <c r="D60" t="s">
        <v>172</v>
      </c>
      <c r="F60" t="s">
        <v>463</v>
      </c>
      <c r="H60" t="s">
        <v>295</v>
      </c>
    </row>
    <row r="61" spans="4:8" x14ac:dyDescent="0.25">
      <c r="D61" t="s">
        <v>173</v>
      </c>
      <c r="F61" t="s">
        <v>464</v>
      </c>
      <c r="H61" t="s">
        <v>296</v>
      </c>
    </row>
    <row r="62" spans="4:8" x14ac:dyDescent="0.25">
      <c r="D62" t="s">
        <v>174</v>
      </c>
      <c r="F62" t="s">
        <v>465</v>
      </c>
      <c r="H62" t="s">
        <v>297</v>
      </c>
    </row>
    <row r="63" spans="4:8" x14ac:dyDescent="0.25">
      <c r="D63" t="s">
        <v>175</v>
      </c>
      <c r="F63" t="s">
        <v>466</v>
      </c>
      <c r="H63" t="s">
        <v>298</v>
      </c>
    </row>
    <row r="64" spans="4:8" x14ac:dyDescent="0.25">
      <c r="D64" t="s">
        <v>176</v>
      </c>
      <c r="F64" t="s">
        <v>467</v>
      </c>
      <c r="H64" t="s">
        <v>299</v>
      </c>
    </row>
    <row r="65" spans="4:8" x14ac:dyDescent="0.25">
      <c r="D65" t="s">
        <v>177</v>
      </c>
      <c r="F65" t="s">
        <v>468</v>
      </c>
      <c r="H65" t="s">
        <v>300</v>
      </c>
    </row>
    <row r="66" spans="4:8" x14ac:dyDescent="0.25">
      <c r="D66" t="s">
        <v>178</v>
      </c>
      <c r="F66" t="s">
        <v>469</v>
      </c>
      <c r="H66" t="s">
        <v>301</v>
      </c>
    </row>
    <row r="67" spans="4:8" x14ac:dyDescent="0.25">
      <c r="D67" t="s">
        <v>179</v>
      </c>
      <c r="F67" t="s">
        <v>470</v>
      </c>
      <c r="H67" t="s">
        <v>302</v>
      </c>
    </row>
    <row r="68" spans="4:8" x14ac:dyDescent="0.25">
      <c r="D68" t="s">
        <v>180</v>
      </c>
      <c r="F68" t="s">
        <v>471</v>
      </c>
      <c r="H68" t="s">
        <v>303</v>
      </c>
    </row>
    <row r="69" spans="4:8" x14ac:dyDescent="0.25">
      <c r="D69" t="s">
        <v>19</v>
      </c>
      <c r="F69" t="s">
        <v>472</v>
      </c>
      <c r="H69" t="s">
        <v>304</v>
      </c>
    </row>
    <row r="70" spans="4:8" x14ac:dyDescent="0.25">
      <c r="D70" t="s">
        <v>181</v>
      </c>
      <c r="F70" t="s">
        <v>473</v>
      </c>
      <c r="H70" t="s">
        <v>305</v>
      </c>
    </row>
    <row r="71" spans="4:8" x14ac:dyDescent="0.25">
      <c r="D71" t="s">
        <v>182</v>
      </c>
      <c r="F71" t="s">
        <v>474</v>
      </c>
      <c r="H71" t="s">
        <v>306</v>
      </c>
    </row>
    <row r="72" spans="4:8" x14ac:dyDescent="0.25">
      <c r="D72" t="s">
        <v>183</v>
      </c>
      <c r="F72" t="s">
        <v>475</v>
      </c>
      <c r="H72" t="s">
        <v>307</v>
      </c>
    </row>
    <row r="73" spans="4:8" x14ac:dyDescent="0.25">
      <c r="D73" t="s">
        <v>184</v>
      </c>
      <c r="F73" t="s">
        <v>476</v>
      </c>
      <c r="H73" t="s">
        <v>308</v>
      </c>
    </row>
    <row r="74" spans="4:8" x14ac:dyDescent="0.25">
      <c r="D74" t="s">
        <v>185</v>
      </c>
      <c r="F74" t="s">
        <v>477</v>
      </c>
      <c r="H74" t="s">
        <v>309</v>
      </c>
    </row>
    <row r="75" spans="4:8" x14ac:dyDescent="0.25">
      <c r="D75" t="s">
        <v>21</v>
      </c>
      <c r="F75" t="s">
        <v>478</v>
      </c>
      <c r="H75" t="s">
        <v>310</v>
      </c>
    </row>
    <row r="76" spans="4:8" x14ac:dyDescent="0.25">
      <c r="D76" t="s">
        <v>186</v>
      </c>
      <c r="F76" t="s">
        <v>479</v>
      </c>
      <c r="H76" t="s">
        <v>311</v>
      </c>
    </row>
    <row r="77" spans="4:8" x14ac:dyDescent="0.25">
      <c r="D77" t="s">
        <v>187</v>
      </c>
      <c r="F77" t="s">
        <v>480</v>
      </c>
      <c r="H77" t="s">
        <v>312</v>
      </c>
    </row>
    <row r="78" spans="4:8" x14ac:dyDescent="0.25">
      <c r="D78" t="s">
        <v>188</v>
      </c>
      <c r="F78" t="s">
        <v>481</v>
      </c>
      <c r="H78" t="s">
        <v>313</v>
      </c>
    </row>
    <row r="79" spans="4:8" x14ac:dyDescent="0.25">
      <c r="D79" t="s">
        <v>189</v>
      </c>
      <c r="F79" t="s">
        <v>482</v>
      </c>
      <c r="H79" t="s">
        <v>314</v>
      </c>
    </row>
    <row r="80" spans="4:8" x14ac:dyDescent="0.25">
      <c r="D80" t="s">
        <v>190</v>
      </c>
      <c r="F80" t="s">
        <v>483</v>
      </c>
      <c r="H80" t="s">
        <v>315</v>
      </c>
    </row>
    <row r="81" spans="4:8" x14ac:dyDescent="0.25">
      <c r="D81" t="s">
        <v>191</v>
      </c>
      <c r="F81" t="s">
        <v>484</v>
      </c>
      <c r="H81" t="s">
        <v>316</v>
      </c>
    </row>
    <row r="82" spans="4:8" x14ac:dyDescent="0.25">
      <c r="D82" t="s">
        <v>192</v>
      </c>
      <c r="F82" t="s">
        <v>485</v>
      </c>
      <c r="H82" t="s">
        <v>317</v>
      </c>
    </row>
    <row r="83" spans="4:8" x14ac:dyDescent="0.25">
      <c r="D83" t="s">
        <v>193</v>
      </c>
      <c r="F83" t="s">
        <v>486</v>
      </c>
      <c r="H83" t="s">
        <v>318</v>
      </c>
    </row>
    <row r="84" spans="4:8" x14ac:dyDescent="0.25">
      <c r="D84" t="s">
        <v>194</v>
      </c>
      <c r="F84" t="s">
        <v>487</v>
      </c>
      <c r="H84" t="s">
        <v>319</v>
      </c>
    </row>
    <row r="85" spans="4:8" x14ac:dyDescent="0.25">
      <c r="D85" t="s">
        <v>195</v>
      </c>
      <c r="F85" t="s">
        <v>488</v>
      </c>
      <c r="H85" t="s">
        <v>320</v>
      </c>
    </row>
    <row r="86" spans="4:8" x14ac:dyDescent="0.25">
      <c r="D86" t="s">
        <v>196</v>
      </c>
      <c r="F86" t="s">
        <v>489</v>
      </c>
      <c r="H86" t="s">
        <v>321</v>
      </c>
    </row>
    <row r="87" spans="4:8" x14ac:dyDescent="0.25">
      <c r="D87" t="s">
        <v>197</v>
      </c>
      <c r="F87" t="s">
        <v>490</v>
      </c>
      <c r="H87" t="s">
        <v>322</v>
      </c>
    </row>
    <row r="88" spans="4:8" x14ac:dyDescent="0.25">
      <c r="D88" t="s">
        <v>198</v>
      </c>
      <c r="F88" t="s">
        <v>491</v>
      </c>
      <c r="H88" t="s">
        <v>323</v>
      </c>
    </row>
    <row r="89" spans="4:8" x14ac:dyDescent="0.25">
      <c r="D89" t="s">
        <v>199</v>
      </c>
      <c r="F89" t="s">
        <v>492</v>
      </c>
      <c r="H89" t="s">
        <v>324</v>
      </c>
    </row>
    <row r="90" spans="4:8" x14ac:dyDescent="0.25">
      <c r="D90" t="s">
        <v>200</v>
      </c>
      <c r="F90" t="s">
        <v>493</v>
      </c>
      <c r="H90" t="s">
        <v>325</v>
      </c>
    </row>
    <row r="91" spans="4:8" x14ac:dyDescent="0.25">
      <c r="D91" t="s">
        <v>201</v>
      </c>
      <c r="F91" t="s">
        <v>494</v>
      </c>
      <c r="H91" t="s">
        <v>326</v>
      </c>
    </row>
    <row r="92" spans="4:8" x14ac:dyDescent="0.25">
      <c r="D92" t="s">
        <v>202</v>
      </c>
      <c r="F92" t="s">
        <v>495</v>
      </c>
      <c r="H92" t="s">
        <v>327</v>
      </c>
    </row>
    <row r="93" spans="4:8" x14ac:dyDescent="0.25">
      <c r="D93" t="s">
        <v>203</v>
      </c>
      <c r="F93" t="s">
        <v>496</v>
      </c>
      <c r="H93" t="s">
        <v>328</v>
      </c>
    </row>
    <row r="94" spans="4:8" x14ac:dyDescent="0.25">
      <c r="D94" t="s">
        <v>204</v>
      </c>
      <c r="F94" t="s">
        <v>497</v>
      </c>
      <c r="H94" t="s">
        <v>329</v>
      </c>
    </row>
    <row r="95" spans="4:8" x14ac:dyDescent="0.25">
      <c r="D95" t="s">
        <v>205</v>
      </c>
      <c r="F95" t="s">
        <v>498</v>
      </c>
      <c r="H95" t="s">
        <v>330</v>
      </c>
    </row>
    <row r="96" spans="4:8" x14ac:dyDescent="0.25">
      <c r="D96" t="s">
        <v>206</v>
      </c>
      <c r="F96" t="s">
        <v>499</v>
      </c>
      <c r="H96" t="s">
        <v>331</v>
      </c>
    </row>
    <row r="97" spans="4:8" x14ac:dyDescent="0.25">
      <c r="D97" t="s">
        <v>207</v>
      </c>
      <c r="F97" t="s">
        <v>500</v>
      </c>
      <c r="H97" t="s">
        <v>332</v>
      </c>
    </row>
    <row r="98" spans="4:8" x14ac:dyDescent="0.25">
      <c r="D98" t="s">
        <v>208</v>
      </c>
      <c r="F98" t="s">
        <v>501</v>
      </c>
      <c r="H98" t="s">
        <v>333</v>
      </c>
    </row>
    <row r="99" spans="4:8" x14ac:dyDescent="0.25">
      <c r="D99" t="s">
        <v>209</v>
      </c>
      <c r="F99" t="s">
        <v>502</v>
      </c>
      <c r="H99" t="s">
        <v>334</v>
      </c>
    </row>
    <row r="100" spans="4:8" x14ac:dyDescent="0.25">
      <c r="D100" t="s">
        <v>210</v>
      </c>
      <c r="F100" t="s">
        <v>503</v>
      </c>
      <c r="H100" t="s">
        <v>335</v>
      </c>
    </row>
    <row r="101" spans="4:8" x14ac:dyDescent="0.25">
      <c r="D101" t="s">
        <v>211</v>
      </c>
      <c r="F101" t="s">
        <v>504</v>
      </c>
      <c r="H101" t="s">
        <v>336</v>
      </c>
    </row>
    <row r="102" spans="4:8" x14ac:dyDescent="0.25">
      <c r="D102" t="s">
        <v>212</v>
      </c>
      <c r="F102" t="s">
        <v>505</v>
      </c>
      <c r="H102" t="s">
        <v>337</v>
      </c>
    </row>
    <row r="103" spans="4:8" x14ac:dyDescent="0.25">
      <c r="D103" t="s">
        <v>213</v>
      </c>
      <c r="F103" t="s">
        <v>506</v>
      </c>
      <c r="H103" t="s">
        <v>338</v>
      </c>
    </row>
    <row r="104" spans="4:8" x14ac:dyDescent="0.25">
      <c r="D104" t="s">
        <v>214</v>
      </c>
      <c r="F104" t="s">
        <v>507</v>
      </c>
      <c r="H104" t="s">
        <v>339</v>
      </c>
    </row>
    <row r="105" spans="4:8" x14ac:dyDescent="0.25">
      <c r="D105" t="s">
        <v>215</v>
      </c>
      <c r="F105" t="s">
        <v>508</v>
      </c>
      <c r="H105" t="s">
        <v>340</v>
      </c>
    </row>
    <row r="106" spans="4:8" x14ac:dyDescent="0.25">
      <c r="D106" t="s">
        <v>216</v>
      </c>
      <c r="F106" t="s">
        <v>509</v>
      </c>
      <c r="H106" t="s">
        <v>341</v>
      </c>
    </row>
    <row r="107" spans="4:8" x14ac:dyDescent="0.25">
      <c r="D107" t="s">
        <v>217</v>
      </c>
      <c r="F107" t="s">
        <v>510</v>
      </c>
      <c r="H107" t="s">
        <v>342</v>
      </c>
    </row>
    <row r="108" spans="4:8" x14ac:dyDescent="0.25">
      <c r="D108" t="s">
        <v>218</v>
      </c>
      <c r="F108" t="s">
        <v>511</v>
      </c>
      <c r="H108" t="s">
        <v>343</v>
      </c>
    </row>
    <row r="109" spans="4:8" x14ac:dyDescent="0.25">
      <c r="D109" t="s">
        <v>219</v>
      </c>
      <c r="F109" t="s">
        <v>512</v>
      </c>
      <c r="H109" t="s">
        <v>344</v>
      </c>
    </row>
    <row r="110" spans="4:8" x14ac:dyDescent="0.25">
      <c r="D110" t="s">
        <v>220</v>
      </c>
      <c r="F110" t="s">
        <v>513</v>
      </c>
      <c r="H110" t="s">
        <v>345</v>
      </c>
    </row>
    <row r="111" spans="4:8" x14ac:dyDescent="0.25">
      <c r="D111" t="s">
        <v>221</v>
      </c>
      <c r="H111" t="s">
        <v>346</v>
      </c>
    </row>
    <row r="112" spans="4:8" x14ac:dyDescent="0.25">
      <c r="D112" t="s">
        <v>222</v>
      </c>
      <c r="H112" t="s">
        <v>347</v>
      </c>
    </row>
    <row r="113" spans="4:8" x14ac:dyDescent="0.25">
      <c r="D113" t="s">
        <v>223</v>
      </c>
      <c r="H113" t="s">
        <v>348</v>
      </c>
    </row>
    <row r="114" spans="4:8" x14ac:dyDescent="0.25">
      <c r="D114" t="s">
        <v>224</v>
      </c>
      <c r="H114" t="s">
        <v>349</v>
      </c>
    </row>
    <row r="115" spans="4:8" x14ac:dyDescent="0.25">
      <c r="D115" t="s">
        <v>225</v>
      </c>
      <c r="H115" t="s">
        <v>350</v>
      </c>
    </row>
    <row r="116" spans="4:8" x14ac:dyDescent="0.25">
      <c r="D116" t="s">
        <v>226</v>
      </c>
      <c r="H116" t="s">
        <v>351</v>
      </c>
    </row>
    <row r="117" spans="4:8" x14ac:dyDescent="0.25">
      <c r="D117" t="s">
        <v>227</v>
      </c>
      <c r="H117" t="s">
        <v>352</v>
      </c>
    </row>
    <row r="118" spans="4:8" x14ac:dyDescent="0.25">
      <c r="D118" t="s">
        <v>228</v>
      </c>
      <c r="H118" t="s">
        <v>353</v>
      </c>
    </row>
    <row r="119" spans="4:8" x14ac:dyDescent="0.25">
      <c r="D119" t="s">
        <v>229</v>
      </c>
      <c r="H119" t="s">
        <v>354</v>
      </c>
    </row>
    <row r="120" spans="4:8" x14ac:dyDescent="0.25">
      <c r="D120" t="s">
        <v>230</v>
      </c>
      <c r="H120" t="s">
        <v>355</v>
      </c>
    </row>
    <row r="121" spans="4:8" x14ac:dyDescent="0.25">
      <c r="D121" t="s">
        <v>231</v>
      </c>
      <c r="H121" t="s">
        <v>356</v>
      </c>
    </row>
    <row r="122" spans="4:8" x14ac:dyDescent="0.25">
      <c r="D122" t="s">
        <v>232</v>
      </c>
      <c r="H122" t="s">
        <v>357</v>
      </c>
    </row>
    <row r="123" spans="4:8" x14ac:dyDescent="0.25">
      <c r="D123" t="s">
        <v>233</v>
      </c>
      <c r="H123" t="s">
        <v>358</v>
      </c>
    </row>
    <row r="124" spans="4:8" x14ac:dyDescent="0.25">
      <c r="D124" t="s">
        <v>234</v>
      </c>
      <c r="H124" t="s">
        <v>359</v>
      </c>
    </row>
    <row r="125" spans="4:8" x14ac:dyDescent="0.25">
      <c r="D125" t="s">
        <v>235</v>
      </c>
      <c r="H125" t="s">
        <v>360</v>
      </c>
    </row>
    <row r="126" spans="4:8" x14ac:dyDescent="0.25">
      <c r="D126" t="s">
        <v>236</v>
      </c>
      <c r="H126" t="s">
        <v>361</v>
      </c>
    </row>
    <row r="127" spans="4:8" x14ac:dyDescent="0.25">
      <c r="D127" t="s">
        <v>237</v>
      </c>
      <c r="H127" t="s">
        <v>362</v>
      </c>
    </row>
    <row r="128" spans="4:8" x14ac:dyDescent="0.25">
      <c r="H128" t="s">
        <v>363</v>
      </c>
    </row>
    <row r="129" spans="8:8" x14ac:dyDescent="0.25">
      <c r="H129" t="s">
        <v>364</v>
      </c>
    </row>
    <row r="130" spans="8:8" x14ac:dyDescent="0.25">
      <c r="H130" t="s">
        <v>365</v>
      </c>
    </row>
    <row r="131" spans="8:8" x14ac:dyDescent="0.25">
      <c r="H131" t="s">
        <v>366</v>
      </c>
    </row>
    <row r="132" spans="8:8" x14ac:dyDescent="0.25">
      <c r="H132" t="s">
        <v>367</v>
      </c>
    </row>
    <row r="133" spans="8:8" x14ac:dyDescent="0.25">
      <c r="H133" t="s">
        <v>368</v>
      </c>
    </row>
    <row r="134" spans="8:8" x14ac:dyDescent="0.25">
      <c r="H134" t="s">
        <v>369</v>
      </c>
    </row>
    <row r="135" spans="8:8" x14ac:dyDescent="0.25">
      <c r="H135" t="s">
        <v>370</v>
      </c>
    </row>
    <row r="136" spans="8:8" x14ac:dyDescent="0.25">
      <c r="H136" t="s">
        <v>371</v>
      </c>
    </row>
    <row r="137" spans="8:8" x14ac:dyDescent="0.25">
      <c r="H137" t="s">
        <v>372</v>
      </c>
    </row>
    <row r="138" spans="8:8" x14ac:dyDescent="0.25">
      <c r="H138" t="s">
        <v>373</v>
      </c>
    </row>
    <row r="139" spans="8:8" x14ac:dyDescent="0.25">
      <c r="H139" t="s">
        <v>374</v>
      </c>
    </row>
    <row r="140" spans="8:8" x14ac:dyDescent="0.25">
      <c r="H140" t="s">
        <v>375</v>
      </c>
    </row>
    <row r="141" spans="8:8" x14ac:dyDescent="0.25">
      <c r="H141" t="s">
        <v>376</v>
      </c>
    </row>
    <row r="142" spans="8:8" x14ac:dyDescent="0.25">
      <c r="H142" t="s">
        <v>377</v>
      </c>
    </row>
    <row r="143" spans="8:8" x14ac:dyDescent="0.25">
      <c r="H143" t="s">
        <v>378</v>
      </c>
    </row>
    <row r="144" spans="8:8" x14ac:dyDescent="0.25">
      <c r="H144" t="s">
        <v>379</v>
      </c>
    </row>
    <row r="145" spans="8:8" x14ac:dyDescent="0.25">
      <c r="H145" t="s">
        <v>380</v>
      </c>
    </row>
    <row r="146" spans="8:8" x14ac:dyDescent="0.25">
      <c r="H146" t="s">
        <v>381</v>
      </c>
    </row>
    <row r="147" spans="8:8" x14ac:dyDescent="0.25">
      <c r="H147" t="s">
        <v>382</v>
      </c>
    </row>
    <row r="148" spans="8:8" x14ac:dyDescent="0.25">
      <c r="H148" t="s">
        <v>383</v>
      </c>
    </row>
    <row r="149" spans="8:8" x14ac:dyDescent="0.25">
      <c r="H149" t="s">
        <v>384</v>
      </c>
    </row>
    <row r="150" spans="8:8" x14ac:dyDescent="0.25">
      <c r="H150" t="s">
        <v>385</v>
      </c>
    </row>
    <row r="151" spans="8:8" x14ac:dyDescent="0.25">
      <c r="H151" t="s">
        <v>386</v>
      </c>
    </row>
    <row r="152" spans="8:8" x14ac:dyDescent="0.25">
      <c r="H152" t="s">
        <v>387</v>
      </c>
    </row>
    <row r="153" spans="8:8" x14ac:dyDescent="0.25">
      <c r="H153" t="s">
        <v>388</v>
      </c>
    </row>
    <row r="154" spans="8:8" x14ac:dyDescent="0.25">
      <c r="H154" t="s">
        <v>389</v>
      </c>
    </row>
    <row r="155" spans="8:8" x14ac:dyDescent="0.25">
      <c r="H155" t="s">
        <v>390</v>
      </c>
    </row>
    <row r="156" spans="8:8" x14ac:dyDescent="0.25">
      <c r="H156" t="s">
        <v>391</v>
      </c>
    </row>
    <row r="157" spans="8:8" x14ac:dyDescent="0.25">
      <c r="H157" t="s">
        <v>392</v>
      </c>
    </row>
    <row r="158" spans="8:8" x14ac:dyDescent="0.25">
      <c r="H158" t="s">
        <v>393</v>
      </c>
    </row>
    <row r="159" spans="8:8" x14ac:dyDescent="0.25">
      <c r="H159" t="s">
        <v>394</v>
      </c>
    </row>
    <row r="160" spans="8:8" x14ac:dyDescent="0.25">
      <c r="H160" t="s">
        <v>395</v>
      </c>
    </row>
    <row r="161" spans="8:8" x14ac:dyDescent="0.25">
      <c r="H161" t="s">
        <v>396</v>
      </c>
    </row>
    <row r="162" spans="8:8" x14ac:dyDescent="0.25">
      <c r="H162" t="s">
        <v>397</v>
      </c>
    </row>
    <row r="163" spans="8:8" x14ac:dyDescent="0.25">
      <c r="H163" t="s">
        <v>398</v>
      </c>
    </row>
    <row r="164" spans="8:8" x14ac:dyDescent="0.25">
      <c r="H164" t="s">
        <v>399</v>
      </c>
    </row>
    <row r="165" spans="8:8" x14ac:dyDescent="0.25">
      <c r="H165" t="s">
        <v>400</v>
      </c>
    </row>
    <row r="166" spans="8:8" x14ac:dyDescent="0.25">
      <c r="H166" t="s">
        <v>401</v>
      </c>
    </row>
    <row r="167" spans="8:8" x14ac:dyDescent="0.25">
      <c r="H167" t="s">
        <v>402</v>
      </c>
    </row>
    <row r="168" spans="8:8" x14ac:dyDescent="0.25">
      <c r="H168" t="s">
        <v>403</v>
      </c>
    </row>
    <row r="169" spans="8:8" x14ac:dyDescent="0.25">
      <c r="H169" t="s">
        <v>404</v>
      </c>
    </row>
    <row r="170" spans="8:8" x14ac:dyDescent="0.25">
      <c r="H170" t="s">
        <v>405</v>
      </c>
    </row>
  </sheetData>
  <pageMargins left="0.7" right="0.7" top="0.75" bottom="0.75" header="0.3" footer="0.3"/>
  <pageSetup orientation="portrait" horizontalDpi="0" verticalDpi="0" r:id="rId1"/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5</vt:i4>
      </vt:variant>
      <vt:variant>
        <vt:lpstr>Navngivne områder</vt:lpstr>
      </vt:variant>
      <vt:variant>
        <vt:i4>4</vt:i4>
      </vt:variant>
    </vt:vector>
  </HeadingPairs>
  <TitlesOfParts>
    <vt:vector size="9" baseType="lpstr">
      <vt:lpstr>Installation</vt:lpstr>
      <vt:lpstr>Sample Calcs</vt:lpstr>
      <vt:lpstr>Water saturation table</vt:lpstr>
      <vt:lpstr>Property Calculator</vt:lpstr>
      <vt:lpstr>Lists</vt:lpstr>
      <vt:lpstr>FluidType</vt:lpstr>
      <vt:lpstr>ParameterList</vt:lpstr>
      <vt:lpstr>PredefinedMixtures</vt:lpstr>
      <vt:lpstr>PureFluids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2016-09-23T08:30:04Z</dcterms:modified>
</cp:coreProperties>
</file>