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singh\Downloads\"/>
    </mc:Choice>
  </mc:AlternateContent>
  <xr:revisionPtr revIDLastSave="0" documentId="8_{94F59133-287B-4630-9FA6-17554C664930}" xr6:coauthVersionLast="47" xr6:coauthVersionMax="47" xr10:uidLastSave="{00000000-0000-0000-0000-000000000000}"/>
  <bookViews>
    <workbookView xWindow="-120" yWindow="-120" windowWidth="29040" windowHeight="15720" xr2:uid="{D5423ACB-35AB-4CA6-8B5F-AE700E0DF7F0}"/>
  </bookViews>
  <sheets>
    <sheet name="HT Inspection Form" sheetId="1" r:id="rId1"/>
    <sheet name="Traveler" sheetId="5" r:id="rId2"/>
    <sheet name="Adjustment Ticket" sheetId="8" r:id="rId3"/>
    <sheet name="ESResults" sheetId="10" r:id="rId4"/>
    <sheet name="Traveler (2)" sheetId="12" state="hidden" r:id="rId5"/>
    <sheet name="8HR Traveler" sheetId="9" state="hidden" r:id="rId6"/>
    <sheet name="List References" sheetId="3" state="hidden" r:id="rId7"/>
    <sheet name="Master" sheetId="4" state="hidden" r:id="rId8"/>
  </sheets>
  <definedNames>
    <definedName name="_xlnm._FilterDatabase" localSheetId="7" hidden="1">Master!$A$76:$AU$77</definedName>
    <definedName name="_xlnm.Print_Area" localSheetId="5">'8HR Traveler'!$A$1:$R$30</definedName>
    <definedName name="_xlnm.Print_Area" localSheetId="2">'Adjustment Ticket'!$A$1:$R$39</definedName>
    <definedName name="_xlnm.Print_Area" localSheetId="0">'HT Inspection Form'!$B:$AE</definedName>
    <definedName name="_xlnm.Print_Area" localSheetId="1">Traveler!$A$1:$R$34</definedName>
    <definedName name="_xlnm.Print_Area" localSheetId="4">'Traveler (2)'!$A$2:$R$31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8" i="1" l="1"/>
  <c r="A29" i="1"/>
  <c r="AM29" i="12"/>
  <c r="T29" i="12"/>
  <c r="J5" i="12"/>
  <c r="F5" i="12"/>
  <c r="J4" i="12"/>
  <c r="F4" i="12"/>
  <c r="M3" i="12"/>
  <c r="J3" i="12"/>
  <c r="A3" i="12"/>
  <c r="J4" i="9" l="1"/>
  <c r="F4" i="9"/>
  <c r="J3" i="9"/>
  <c r="F3" i="9"/>
  <c r="J2" i="9"/>
  <c r="A2" i="9"/>
  <c r="X1" i="1"/>
  <c r="Q12" i="1" s="1"/>
  <c r="P37" i="8"/>
  <c r="P38" i="8"/>
  <c r="P39" i="8"/>
  <c r="P36" i="8"/>
  <c r="H37" i="8"/>
  <c r="H38" i="8"/>
  <c r="H39" i="8"/>
  <c r="H36" i="8"/>
  <c r="P32" i="8"/>
  <c r="P33" i="8"/>
  <c r="P34" i="8"/>
  <c r="P31" i="8"/>
  <c r="H32" i="8"/>
  <c r="H33" i="8"/>
  <c r="H34" i="8"/>
  <c r="H31" i="8"/>
  <c r="P27" i="8"/>
  <c r="P28" i="8"/>
  <c r="P29" i="8"/>
  <c r="P26" i="8"/>
  <c r="H27" i="8"/>
  <c r="H28" i="8"/>
  <c r="H29" i="8"/>
  <c r="H26" i="8"/>
  <c r="P22" i="8"/>
  <c r="P23" i="8"/>
  <c r="P24" i="8"/>
  <c r="P21" i="8"/>
  <c r="H22" i="8"/>
  <c r="H23" i="8"/>
  <c r="H24" i="8"/>
  <c r="H21" i="8"/>
  <c r="P17" i="8"/>
  <c r="P18" i="8"/>
  <c r="P19" i="8"/>
  <c r="P16" i="8"/>
  <c r="H17" i="8"/>
  <c r="H18" i="8"/>
  <c r="H19" i="8"/>
  <c r="H16" i="8"/>
  <c r="P12" i="8"/>
  <c r="P13" i="8"/>
  <c r="P14" i="8"/>
  <c r="P11" i="8"/>
  <c r="H12" i="8"/>
  <c r="H13" i="8"/>
  <c r="H14" i="8"/>
  <c r="H11" i="8"/>
  <c r="P7" i="8"/>
  <c r="P8" i="8"/>
  <c r="P9" i="8"/>
  <c r="P6" i="8"/>
  <c r="H7" i="8"/>
  <c r="H8" i="8"/>
  <c r="H9" i="8"/>
  <c r="H6" i="8"/>
  <c r="Q11" i="1" l="1"/>
  <c r="J3" i="8"/>
  <c r="F3" i="8"/>
  <c r="M2" i="8"/>
  <c r="J2" i="8"/>
  <c r="A2" i="8"/>
  <c r="T69" i="4"/>
  <c r="S69" i="4"/>
  <c r="M69" i="4"/>
  <c r="L69" i="4"/>
  <c r="G69" i="4"/>
  <c r="F69" i="4"/>
  <c r="F110" i="4" l="1"/>
  <c r="G110" i="4"/>
  <c r="L110" i="4"/>
  <c r="M110" i="4"/>
  <c r="S110" i="4"/>
  <c r="T110" i="4"/>
  <c r="F109" i="4"/>
  <c r="G109" i="4"/>
  <c r="L109" i="4"/>
  <c r="M109" i="4"/>
  <c r="S109" i="4"/>
  <c r="T109" i="4"/>
  <c r="M18" i="1"/>
  <c r="F3" i="5" l="1"/>
  <c r="F107" i="4" l="1"/>
  <c r="F108" i="4"/>
  <c r="G107" i="4"/>
  <c r="G108" i="4"/>
  <c r="L107" i="4"/>
  <c r="L108" i="4"/>
  <c r="M107" i="4"/>
  <c r="M108" i="4"/>
  <c r="S107" i="4"/>
  <c r="S108" i="4"/>
  <c r="T107" i="4"/>
  <c r="T108" i="4"/>
  <c r="T159" i="4"/>
  <c r="S159" i="4"/>
  <c r="M159" i="4"/>
  <c r="M160" i="4"/>
  <c r="L159" i="4"/>
  <c r="G159" i="4"/>
  <c r="F159" i="4"/>
  <c r="M2" i="5"/>
  <c r="J2" i="5"/>
  <c r="Q3" i="5" l="1"/>
  <c r="J4" i="5" l="1"/>
  <c r="F4" i="5"/>
  <c r="J3" i="5"/>
  <c r="A2" i="5"/>
  <c r="F123" i="4" l="1"/>
  <c r="G123" i="4"/>
  <c r="L123" i="4"/>
  <c r="M123" i="4"/>
  <c r="S123" i="4"/>
  <c r="T123" i="4"/>
  <c r="F73" i="4"/>
  <c r="G73" i="4"/>
  <c r="L73" i="4"/>
  <c r="M73" i="4"/>
  <c r="S73" i="4"/>
  <c r="T73" i="4"/>
  <c r="F72" i="4"/>
  <c r="G72" i="4"/>
  <c r="L72" i="4"/>
  <c r="M72" i="4"/>
  <c r="S72" i="4"/>
  <c r="T72" i="4"/>
  <c r="A31" i="1" l="1"/>
  <c r="G20" i="1"/>
  <c r="A6" i="1" l="1"/>
  <c r="A31" i="12" s="1"/>
  <c r="F160" i="4"/>
  <c r="G160" i="4"/>
  <c r="L160" i="4"/>
  <c r="S160" i="4"/>
  <c r="T160" i="4"/>
  <c r="A34" i="5" l="1"/>
  <c r="F78" i="4"/>
  <c r="G78" i="4"/>
  <c r="L78" i="4"/>
  <c r="M78" i="4"/>
  <c r="S78" i="4"/>
  <c r="T78" i="4"/>
  <c r="F158" i="4" l="1"/>
  <c r="G158" i="4"/>
  <c r="L158" i="4"/>
  <c r="M158" i="4"/>
  <c r="S158" i="4"/>
  <c r="T158" i="4"/>
  <c r="F157" i="4" l="1"/>
  <c r="G157" i="4"/>
  <c r="L157" i="4"/>
  <c r="M157" i="4"/>
  <c r="S157" i="4"/>
  <c r="T157" i="4"/>
  <c r="M24" i="1"/>
  <c r="P19" i="12" s="1"/>
  <c r="G26" i="1"/>
  <c r="G25" i="1"/>
  <c r="C27" i="1"/>
  <c r="G27" i="1"/>
  <c r="C28" i="1"/>
  <c r="G28" i="1"/>
  <c r="T59" i="4"/>
  <c r="S59" i="4"/>
  <c r="M59" i="4"/>
  <c r="L59" i="4"/>
  <c r="G59" i="4"/>
  <c r="F59" i="4"/>
  <c r="F61" i="4"/>
  <c r="G61" i="4"/>
  <c r="L61" i="4"/>
  <c r="M61" i="4"/>
  <c r="S61" i="4"/>
  <c r="T61" i="4"/>
  <c r="P20" i="5" l="1"/>
  <c r="P18" i="9"/>
  <c r="H30" i="1"/>
  <c r="F84" i="4"/>
  <c r="G84" i="4"/>
  <c r="L84" i="4"/>
  <c r="M84" i="4"/>
  <c r="S84" i="4"/>
  <c r="T84" i="4"/>
  <c r="T75" i="4"/>
  <c r="S75" i="4"/>
  <c r="M75" i="4"/>
  <c r="L75" i="4"/>
  <c r="G75" i="4"/>
  <c r="F75" i="4"/>
  <c r="T74" i="4"/>
  <c r="S74" i="4"/>
  <c r="M74" i="4"/>
  <c r="L74" i="4"/>
  <c r="G74" i="4"/>
  <c r="F74" i="4"/>
  <c r="F70" i="4"/>
  <c r="G70" i="4"/>
  <c r="L70" i="4"/>
  <c r="M70" i="4"/>
  <c r="S70" i="4"/>
  <c r="T70" i="4"/>
  <c r="F153" i="4" l="1"/>
  <c r="G153" i="4"/>
  <c r="L153" i="4"/>
  <c r="M153" i="4"/>
  <c r="S153" i="4"/>
  <c r="T153" i="4"/>
  <c r="F38" i="4" l="1"/>
  <c r="G38" i="4"/>
  <c r="L38" i="4"/>
  <c r="M38" i="4"/>
  <c r="S38" i="4"/>
  <c r="T38" i="4"/>
  <c r="F60" i="4" l="1"/>
  <c r="G60" i="4"/>
  <c r="L60" i="4"/>
  <c r="M60" i="4"/>
  <c r="S60" i="4"/>
  <c r="T60" i="4"/>
  <c r="Y30" i="1"/>
  <c r="X30" i="1"/>
  <c r="W30" i="1"/>
  <c r="V30" i="1"/>
  <c r="U30" i="1"/>
  <c r="T30" i="1"/>
  <c r="AE28" i="1" l="1"/>
  <c r="AD28" i="1"/>
  <c r="AC28" i="1"/>
  <c r="AB28" i="1"/>
  <c r="AA28" i="1"/>
  <c r="Z28" i="1"/>
  <c r="Y28" i="1"/>
  <c r="X28" i="1"/>
  <c r="W28" i="1"/>
  <c r="V28" i="1"/>
  <c r="U28" i="1"/>
  <c r="T28" i="1"/>
  <c r="K29" i="1"/>
  <c r="F36" i="4"/>
  <c r="G36" i="4"/>
  <c r="L36" i="4"/>
  <c r="M36" i="4"/>
  <c r="S36" i="4"/>
  <c r="T36" i="4"/>
  <c r="T161" i="4"/>
  <c r="S161" i="4"/>
  <c r="M161" i="4"/>
  <c r="L161" i="4"/>
  <c r="G161" i="4"/>
  <c r="F161" i="4"/>
  <c r="A28" i="9" l="1"/>
  <c r="A29" i="12"/>
  <c r="A32" i="5"/>
  <c r="T155" i="4"/>
  <c r="S155" i="4"/>
  <c r="M155" i="4"/>
  <c r="L155" i="4"/>
  <c r="G155" i="4"/>
  <c r="F155" i="4"/>
  <c r="F2" i="4" l="1"/>
  <c r="G2" i="4"/>
  <c r="L2" i="4"/>
  <c r="M2" i="4"/>
  <c r="S2" i="4"/>
  <c r="T2" i="4"/>
  <c r="T68" i="4" l="1"/>
  <c r="S68" i="4"/>
  <c r="M68" i="4"/>
  <c r="L68" i="4"/>
  <c r="G68" i="4"/>
  <c r="F68" i="4"/>
  <c r="F67" i="4" l="1"/>
  <c r="G67" i="4"/>
  <c r="L67" i="4"/>
  <c r="M67" i="4"/>
  <c r="S67" i="4"/>
  <c r="T67" i="4"/>
  <c r="F71" i="4" l="1"/>
  <c r="G71" i="4"/>
  <c r="L71" i="4"/>
  <c r="M71" i="4"/>
  <c r="S71" i="4"/>
  <c r="T71" i="4"/>
  <c r="F154" i="4" l="1"/>
  <c r="G154" i="4"/>
  <c r="L154" i="4"/>
  <c r="M154" i="4"/>
  <c r="S154" i="4"/>
  <c r="T154" i="4"/>
  <c r="F179" i="4" l="1"/>
  <c r="G179" i="4"/>
  <c r="L179" i="4"/>
  <c r="M179" i="4"/>
  <c r="S179" i="4"/>
  <c r="T179" i="4"/>
  <c r="F15" i="4" l="1"/>
  <c r="G15" i="4"/>
  <c r="L15" i="4"/>
  <c r="M15" i="4"/>
  <c r="S15" i="4"/>
  <c r="T15" i="4"/>
  <c r="F29" i="4" l="1"/>
  <c r="G29" i="4"/>
  <c r="L29" i="4"/>
  <c r="M29" i="4"/>
  <c r="S29" i="4"/>
  <c r="T29" i="4"/>
  <c r="F196" i="4" l="1"/>
  <c r="G196" i="4"/>
  <c r="L196" i="4"/>
  <c r="M196" i="4"/>
  <c r="S196" i="4"/>
  <c r="T196" i="4"/>
  <c r="G130" i="4" l="1"/>
  <c r="F130" i="4"/>
  <c r="L130" i="4"/>
  <c r="M130" i="4"/>
  <c r="S130" i="4"/>
  <c r="T130" i="4"/>
  <c r="F27" i="4" l="1"/>
  <c r="G27" i="4"/>
  <c r="L27" i="4"/>
  <c r="M27" i="4"/>
  <c r="S27" i="4"/>
  <c r="T27" i="4"/>
  <c r="F168" i="4" l="1"/>
  <c r="G168" i="4"/>
  <c r="L168" i="4"/>
  <c r="M168" i="4"/>
  <c r="S168" i="4"/>
  <c r="T168" i="4"/>
  <c r="F34" i="4" l="1"/>
  <c r="G34" i="4"/>
  <c r="L34" i="4"/>
  <c r="M34" i="4"/>
  <c r="S34" i="4"/>
  <c r="T34" i="4"/>
  <c r="G81" i="4" l="1"/>
  <c r="F81" i="4"/>
  <c r="L81" i="4"/>
  <c r="M81" i="4"/>
  <c r="S81" i="4"/>
  <c r="T81" i="4"/>
  <c r="F177" i="4" l="1"/>
  <c r="G177" i="4"/>
  <c r="L177" i="4"/>
  <c r="M177" i="4"/>
  <c r="S177" i="4"/>
  <c r="T177" i="4"/>
  <c r="G128" i="4" l="1"/>
  <c r="F128" i="4"/>
  <c r="G127" i="4"/>
  <c r="F127" i="4"/>
  <c r="G126" i="4"/>
  <c r="F126" i="4"/>
  <c r="G120" i="4"/>
  <c r="F120" i="4"/>
  <c r="G118" i="4"/>
  <c r="F118" i="4"/>
  <c r="G139" i="4"/>
  <c r="F139" i="4"/>
  <c r="G135" i="4"/>
  <c r="F135" i="4"/>
  <c r="G134" i="4"/>
  <c r="F134" i="4"/>
  <c r="M194" i="4" l="1"/>
  <c r="L194" i="4"/>
  <c r="G194" i="4"/>
  <c r="F194" i="4"/>
  <c r="S194" i="4"/>
  <c r="T194" i="4"/>
  <c r="F193" i="4" l="1"/>
  <c r="G193" i="4"/>
  <c r="L193" i="4"/>
  <c r="M193" i="4"/>
  <c r="S193" i="4"/>
  <c r="T193" i="4"/>
  <c r="A10" i="1" l="1"/>
  <c r="G11" i="1" l="1"/>
  <c r="G19" i="1"/>
  <c r="F82" i="4"/>
  <c r="G82" i="4"/>
  <c r="L82" i="4"/>
  <c r="M82" i="4"/>
  <c r="S82" i="4"/>
  <c r="T82" i="4"/>
  <c r="F47" i="4" l="1"/>
  <c r="G47" i="4"/>
  <c r="L47" i="4"/>
  <c r="M47" i="4"/>
  <c r="S47" i="4"/>
  <c r="T47" i="4"/>
  <c r="J146" i="4" l="1"/>
  <c r="M146" i="4" s="1"/>
  <c r="D146" i="4"/>
  <c r="F146" i="4" s="1"/>
  <c r="J145" i="4"/>
  <c r="L145" i="4" s="1"/>
  <c r="D145" i="4"/>
  <c r="G145" i="4" s="1"/>
  <c r="S145" i="4"/>
  <c r="S146" i="4"/>
  <c r="T145" i="4"/>
  <c r="T146" i="4"/>
  <c r="F145" i="4" l="1"/>
  <c r="L146" i="4"/>
  <c r="G146" i="4"/>
  <c r="M145" i="4"/>
  <c r="F187" i="4"/>
  <c r="G187" i="4"/>
  <c r="L187" i="4"/>
  <c r="M187" i="4"/>
  <c r="S187" i="4"/>
  <c r="T187" i="4"/>
  <c r="F44" i="4" l="1"/>
  <c r="G44" i="4"/>
  <c r="L44" i="4"/>
  <c r="M44" i="4"/>
  <c r="S44" i="4"/>
  <c r="T44" i="4"/>
  <c r="F186" i="4" l="1"/>
  <c r="G186" i="4"/>
  <c r="L186" i="4"/>
  <c r="M186" i="4"/>
  <c r="S186" i="4"/>
  <c r="T186" i="4"/>
  <c r="F163" i="4"/>
  <c r="G163" i="4"/>
  <c r="L163" i="4"/>
  <c r="M163" i="4"/>
  <c r="S163" i="4"/>
  <c r="T163" i="4"/>
  <c r="H31" i="1" l="1"/>
  <c r="M27" i="1"/>
  <c r="M26" i="1"/>
  <c r="A37" i="1"/>
  <c r="A32" i="1"/>
  <c r="H29" i="1"/>
  <c r="M11" i="1"/>
  <c r="C20" i="1"/>
  <c r="O4" i="8" s="1"/>
  <c r="G12" i="1"/>
  <c r="C12" i="1"/>
  <c r="H4" i="8" s="1"/>
  <c r="S151" i="4" l="1"/>
  <c r="S4" i="4"/>
  <c r="T4" i="4"/>
  <c r="S5" i="4"/>
  <c r="T5" i="4"/>
  <c r="S6" i="4"/>
  <c r="T6" i="4"/>
  <c r="S7" i="4"/>
  <c r="T7" i="4"/>
  <c r="S8" i="4"/>
  <c r="T8" i="4"/>
  <c r="S9" i="4"/>
  <c r="T9" i="4"/>
  <c r="S10" i="4"/>
  <c r="T10" i="4"/>
  <c r="S11" i="4"/>
  <c r="T11" i="4"/>
  <c r="S12" i="4"/>
  <c r="T12" i="4"/>
  <c r="S13" i="4"/>
  <c r="T13" i="4"/>
  <c r="S14" i="4"/>
  <c r="T14" i="4"/>
  <c r="S16" i="4"/>
  <c r="T16" i="4"/>
  <c r="S17" i="4"/>
  <c r="T17" i="4"/>
  <c r="S18" i="4"/>
  <c r="T18" i="4"/>
  <c r="S19" i="4"/>
  <c r="T19" i="4"/>
  <c r="S20" i="4"/>
  <c r="T20" i="4"/>
  <c r="S22" i="4"/>
  <c r="T22" i="4"/>
  <c r="S23" i="4"/>
  <c r="T23" i="4"/>
  <c r="S24" i="4"/>
  <c r="T24" i="4"/>
  <c r="S25" i="4"/>
  <c r="T25" i="4"/>
  <c r="S26" i="4"/>
  <c r="T26" i="4"/>
  <c r="S28" i="4"/>
  <c r="T28" i="4"/>
  <c r="S30" i="4"/>
  <c r="T30" i="4"/>
  <c r="S31" i="4"/>
  <c r="T31" i="4"/>
  <c r="S32" i="4"/>
  <c r="T32" i="4"/>
  <c r="S33" i="4"/>
  <c r="T33" i="4"/>
  <c r="S35" i="4"/>
  <c r="T35" i="4"/>
  <c r="S37" i="4"/>
  <c r="T37" i="4"/>
  <c r="S39" i="4"/>
  <c r="T39" i="4"/>
  <c r="S40" i="4"/>
  <c r="T40" i="4"/>
  <c r="S41" i="4"/>
  <c r="T41" i="4"/>
  <c r="S42" i="4"/>
  <c r="T42" i="4"/>
  <c r="S43" i="4"/>
  <c r="T43" i="4"/>
  <c r="S45" i="4"/>
  <c r="T45" i="4"/>
  <c r="S46" i="4"/>
  <c r="T46" i="4"/>
  <c r="S48" i="4"/>
  <c r="T48" i="4"/>
  <c r="S49" i="4"/>
  <c r="T49" i="4"/>
  <c r="S50" i="4"/>
  <c r="T50" i="4"/>
  <c r="S51" i="4"/>
  <c r="T51" i="4"/>
  <c r="S52" i="4"/>
  <c r="T52" i="4"/>
  <c r="S53" i="4"/>
  <c r="T53" i="4"/>
  <c r="S54" i="4"/>
  <c r="T54" i="4"/>
  <c r="S55" i="4"/>
  <c r="T55" i="4"/>
  <c r="S56" i="4"/>
  <c r="T56" i="4"/>
  <c r="S57" i="4"/>
  <c r="T57" i="4"/>
  <c r="S58" i="4"/>
  <c r="T58" i="4"/>
  <c r="S62" i="4"/>
  <c r="T62" i="4"/>
  <c r="S63" i="4"/>
  <c r="T63" i="4"/>
  <c r="S64" i="4"/>
  <c r="T64" i="4"/>
  <c r="S65" i="4"/>
  <c r="T65" i="4"/>
  <c r="S66" i="4"/>
  <c r="T66" i="4"/>
  <c r="S79" i="4"/>
  <c r="T79" i="4"/>
  <c r="S80" i="4"/>
  <c r="T80" i="4"/>
  <c r="S83" i="4"/>
  <c r="T83" i="4"/>
  <c r="S85" i="4"/>
  <c r="T85" i="4"/>
  <c r="S86" i="4"/>
  <c r="T86" i="4"/>
  <c r="S87" i="4"/>
  <c r="T87" i="4"/>
  <c r="S88" i="4"/>
  <c r="T88" i="4"/>
  <c r="S89" i="4"/>
  <c r="T89" i="4"/>
  <c r="S90" i="4"/>
  <c r="T90" i="4"/>
  <c r="S91" i="4"/>
  <c r="T91" i="4"/>
  <c r="S92" i="4"/>
  <c r="T92" i="4"/>
  <c r="S93" i="4"/>
  <c r="T93" i="4"/>
  <c r="S94" i="4"/>
  <c r="T94" i="4"/>
  <c r="S95" i="4"/>
  <c r="T95" i="4"/>
  <c r="S96" i="4"/>
  <c r="T96" i="4"/>
  <c r="S97" i="4"/>
  <c r="T97" i="4"/>
  <c r="S98" i="4"/>
  <c r="T98" i="4"/>
  <c r="S99" i="4"/>
  <c r="T99" i="4"/>
  <c r="S100" i="4"/>
  <c r="T100" i="4"/>
  <c r="S101" i="4"/>
  <c r="T101" i="4"/>
  <c r="S102" i="4"/>
  <c r="T102" i="4"/>
  <c r="S103" i="4"/>
  <c r="T103" i="4"/>
  <c r="S104" i="4"/>
  <c r="T104" i="4"/>
  <c r="S105" i="4"/>
  <c r="T105" i="4"/>
  <c r="S106" i="4"/>
  <c r="T106" i="4"/>
  <c r="S111" i="4"/>
  <c r="T111" i="4"/>
  <c r="S112" i="4"/>
  <c r="T112" i="4"/>
  <c r="S113" i="4"/>
  <c r="T113" i="4"/>
  <c r="S114" i="4"/>
  <c r="T114" i="4"/>
  <c r="S115" i="4"/>
  <c r="T115" i="4"/>
  <c r="S116" i="4"/>
  <c r="T116" i="4"/>
  <c r="S117" i="4"/>
  <c r="T117" i="4"/>
  <c r="S118" i="4"/>
  <c r="T118" i="4"/>
  <c r="S119" i="4"/>
  <c r="T119" i="4"/>
  <c r="S120" i="4"/>
  <c r="T120" i="4"/>
  <c r="S121" i="4"/>
  <c r="T121" i="4"/>
  <c r="S122" i="4"/>
  <c r="T122" i="4"/>
  <c r="S124" i="4"/>
  <c r="T124" i="4"/>
  <c r="S125" i="4"/>
  <c r="T125" i="4"/>
  <c r="S126" i="4"/>
  <c r="T126" i="4"/>
  <c r="S127" i="4"/>
  <c r="T127" i="4"/>
  <c r="S128" i="4"/>
  <c r="T128" i="4"/>
  <c r="S129" i="4"/>
  <c r="T129" i="4"/>
  <c r="S131" i="4"/>
  <c r="T131" i="4"/>
  <c r="S133" i="4"/>
  <c r="T133" i="4"/>
  <c r="S134" i="4"/>
  <c r="T134" i="4"/>
  <c r="S135" i="4"/>
  <c r="T135" i="4"/>
  <c r="S136" i="4"/>
  <c r="T136" i="4"/>
  <c r="S137" i="4"/>
  <c r="T137" i="4"/>
  <c r="S138" i="4"/>
  <c r="T138" i="4"/>
  <c r="S139" i="4"/>
  <c r="T139" i="4"/>
  <c r="S140" i="4"/>
  <c r="T140" i="4"/>
  <c r="S141" i="4"/>
  <c r="T141" i="4"/>
  <c r="S142" i="4"/>
  <c r="T142" i="4"/>
  <c r="S143" i="4"/>
  <c r="T143" i="4"/>
  <c r="S144" i="4"/>
  <c r="T144" i="4"/>
  <c r="S147" i="4"/>
  <c r="T147" i="4"/>
  <c r="S148" i="4"/>
  <c r="T148" i="4"/>
  <c r="S149" i="4"/>
  <c r="T149" i="4"/>
  <c r="S150" i="4"/>
  <c r="T150" i="4"/>
  <c r="T151" i="4"/>
  <c r="S152" i="4"/>
  <c r="T152" i="4"/>
  <c r="S156" i="4"/>
  <c r="T156" i="4"/>
  <c r="S162" i="4"/>
  <c r="T162" i="4"/>
  <c r="S164" i="4"/>
  <c r="T164" i="4"/>
  <c r="S165" i="4"/>
  <c r="T165" i="4"/>
  <c r="S166" i="4"/>
  <c r="T166" i="4"/>
  <c r="S167" i="4"/>
  <c r="T167" i="4"/>
  <c r="S169" i="4"/>
  <c r="T169" i="4"/>
  <c r="S171" i="4"/>
  <c r="T171" i="4"/>
  <c r="S172" i="4"/>
  <c r="T172" i="4"/>
  <c r="S173" i="4"/>
  <c r="T173" i="4"/>
  <c r="S174" i="4"/>
  <c r="T174" i="4"/>
  <c r="S175" i="4"/>
  <c r="T175" i="4"/>
  <c r="S176" i="4"/>
  <c r="T176" i="4"/>
  <c r="S178" i="4"/>
  <c r="T178" i="4"/>
  <c r="S180" i="4"/>
  <c r="T180" i="4"/>
  <c r="S181" i="4"/>
  <c r="T181" i="4"/>
  <c r="S182" i="4"/>
  <c r="T182" i="4"/>
  <c r="S183" i="4"/>
  <c r="T183" i="4"/>
  <c r="S184" i="4"/>
  <c r="T184" i="4"/>
  <c r="S185" i="4"/>
  <c r="T185" i="4"/>
  <c r="S188" i="4"/>
  <c r="T188" i="4"/>
  <c r="S189" i="4"/>
  <c r="T189" i="4"/>
  <c r="S190" i="4"/>
  <c r="T190" i="4"/>
  <c r="S191" i="4"/>
  <c r="T191" i="4"/>
  <c r="S192" i="4"/>
  <c r="T192" i="4"/>
  <c r="S195" i="4"/>
  <c r="T195" i="4"/>
  <c r="S197" i="4"/>
  <c r="T197" i="4"/>
  <c r="S198" i="4"/>
  <c r="T198" i="4"/>
  <c r="S199" i="4"/>
  <c r="T199" i="4"/>
  <c r="S200" i="4"/>
  <c r="T200" i="4"/>
  <c r="T3" i="4"/>
  <c r="S3" i="4"/>
  <c r="L4" i="4"/>
  <c r="M4" i="4"/>
  <c r="L5" i="4"/>
  <c r="M5" i="4"/>
  <c r="L6" i="4"/>
  <c r="M6" i="4"/>
  <c r="L7" i="4"/>
  <c r="M7" i="4"/>
  <c r="L8" i="4"/>
  <c r="M8" i="4"/>
  <c r="L9" i="4"/>
  <c r="M9" i="4"/>
  <c r="L10" i="4"/>
  <c r="M10" i="4"/>
  <c r="L11" i="4"/>
  <c r="M11" i="4"/>
  <c r="L12" i="4"/>
  <c r="M12" i="4"/>
  <c r="L13" i="4"/>
  <c r="M13" i="4"/>
  <c r="L14" i="4"/>
  <c r="M14" i="4"/>
  <c r="L16" i="4"/>
  <c r="M16" i="4"/>
  <c r="L17" i="4"/>
  <c r="M17" i="4"/>
  <c r="L18" i="4"/>
  <c r="M18" i="4"/>
  <c r="L19" i="4"/>
  <c r="M19" i="4"/>
  <c r="L20" i="4"/>
  <c r="M20" i="4"/>
  <c r="L22" i="4"/>
  <c r="M22" i="4"/>
  <c r="L23" i="4"/>
  <c r="M23" i="4"/>
  <c r="L24" i="4"/>
  <c r="M24" i="4"/>
  <c r="L25" i="4"/>
  <c r="M25" i="4"/>
  <c r="L26" i="4"/>
  <c r="M26" i="4"/>
  <c r="L28" i="4"/>
  <c r="M28" i="4"/>
  <c r="L30" i="4"/>
  <c r="M30" i="4"/>
  <c r="L31" i="4"/>
  <c r="M31" i="4"/>
  <c r="L32" i="4"/>
  <c r="M32" i="4"/>
  <c r="L33" i="4"/>
  <c r="M33" i="4"/>
  <c r="L35" i="4"/>
  <c r="M35" i="4"/>
  <c r="L37" i="4"/>
  <c r="M37" i="4"/>
  <c r="L39" i="4"/>
  <c r="M39" i="4"/>
  <c r="L40" i="4"/>
  <c r="M40" i="4"/>
  <c r="L41" i="4"/>
  <c r="M41" i="4"/>
  <c r="L42" i="4"/>
  <c r="M42" i="4"/>
  <c r="L43" i="4"/>
  <c r="M43" i="4"/>
  <c r="L45" i="4"/>
  <c r="M45" i="4"/>
  <c r="L46" i="4"/>
  <c r="M46" i="4"/>
  <c r="L48" i="4"/>
  <c r="M48" i="4"/>
  <c r="L49" i="4"/>
  <c r="M49" i="4"/>
  <c r="L50" i="4"/>
  <c r="M50" i="4"/>
  <c r="L51" i="4"/>
  <c r="M51" i="4"/>
  <c r="L52" i="4"/>
  <c r="M52" i="4"/>
  <c r="L53" i="4"/>
  <c r="M53" i="4"/>
  <c r="L54" i="4"/>
  <c r="M54" i="4"/>
  <c r="L55" i="4"/>
  <c r="M55" i="4"/>
  <c r="L56" i="4"/>
  <c r="M56" i="4"/>
  <c r="L57" i="4"/>
  <c r="M57" i="4"/>
  <c r="L58" i="4"/>
  <c r="M58" i="4"/>
  <c r="L62" i="4"/>
  <c r="M62" i="4"/>
  <c r="L63" i="4"/>
  <c r="M63" i="4"/>
  <c r="L64" i="4"/>
  <c r="M64" i="4"/>
  <c r="L65" i="4"/>
  <c r="M65" i="4"/>
  <c r="L66" i="4"/>
  <c r="M66" i="4"/>
  <c r="L79" i="4"/>
  <c r="M79" i="4"/>
  <c r="L80" i="4"/>
  <c r="M80" i="4"/>
  <c r="L83" i="4"/>
  <c r="M83" i="4"/>
  <c r="L85" i="4"/>
  <c r="M85" i="4"/>
  <c r="L86" i="4"/>
  <c r="M86" i="4"/>
  <c r="L87" i="4"/>
  <c r="M87" i="4"/>
  <c r="L88" i="4"/>
  <c r="M88" i="4"/>
  <c r="L89" i="4"/>
  <c r="M89" i="4"/>
  <c r="L90" i="4"/>
  <c r="M90" i="4"/>
  <c r="L91" i="4"/>
  <c r="M91" i="4"/>
  <c r="L92" i="4"/>
  <c r="M92" i="4"/>
  <c r="L93" i="4"/>
  <c r="M93" i="4"/>
  <c r="L94" i="4"/>
  <c r="M94" i="4"/>
  <c r="L95" i="4"/>
  <c r="M95" i="4"/>
  <c r="L96" i="4"/>
  <c r="M96" i="4"/>
  <c r="L97" i="4"/>
  <c r="M97" i="4"/>
  <c r="L98" i="4"/>
  <c r="M98" i="4"/>
  <c r="L99" i="4"/>
  <c r="M99" i="4"/>
  <c r="L100" i="4"/>
  <c r="M100" i="4"/>
  <c r="L101" i="4"/>
  <c r="M101" i="4"/>
  <c r="L102" i="4"/>
  <c r="M102" i="4"/>
  <c r="L103" i="4"/>
  <c r="M103" i="4"/>
  <c r="L104" i="4"/>
  <c r="M104" i="4"/>
  <c r="L105" i="4"/>
  <c r="M105" i="4"/>
  <c r="L106" i="4"/>
  <c r="M106" i="4"/>
  <c r="L111" i="4"/>
  <c r="M111" i="4"/>
  <c r="L112" i="4"/>
  <c r="M112" i="4"/>
  <c r="L113" i="4"/>
  <c r="M113" i="4"/>
  <c r="L114" i="4"/>
  <c r="M114" i="4"/>
  <c r="L115" i="4"/>
  <c r="M115" i="4"/>
  <c r="L116" i="4"/>
  <c r="M116" i="4"/>
  <c r="L117" i="4"/>
  <c r="M117" i="4"/>
  <c r="L118" i="4"/>
  <c r="M118" i="4"/>
  <c r="L119" i="4"/>
  <c r="M119" i="4"/>
  <c r="L120" i="4"/>
  <c r="M120" i="4"/>
  <c r="L121" i="4"/>
  <c r="M121" i="4"/>
  <c r="L122" i="4"/>
  <c r="M122" i="4"/>
  <c r="L124" i="4"/>
  <c r="M124" i="4"/>
  <c r="L125" i="4"/>
  <c r="M125" i="4"/>
  <c r="L126" i="4"/>
  <c r="M126" i="4"/>
  <c r="L127" i="4"/>
  <c r="M127" i="4"/>
  <c r="L128" i="4"/>
  <c r="M128" i="4"/>
  <c r="L129" i="4"/>
  <c r="M129" i="4"/>
  <c r="L131" i="4"/>
  <c r="M131" i="4"/>
  <c r="L133" i="4"/>
  <c r="M133" i="4"/>
  <c r="L134" i="4"/>
  <c r="M134" i="4"/>
  <c r="L135" i="4"/>
  <c r="M135" i="4"/>
  <c r="L136" i="4"/>
  <c r="M136" i="4"/>
  <c r="L137" i="4"/>
  <c r="M137" i="4"/>
  <c r="L138" i="4"/>
  <c r="M138" i="4"/>
  <c r="L139" i="4"/>
  <c r="M139" i="4"/>
  <c r="L140" i="4"/>
  <c r="M140" i="4"/>
  <c r="L141" i="4"/>
  <c r="M141" i="4"/>
  <c r="L142" i="4"/>
  <c r="M142" i="4"/>
  <c r="L143" i="4"/>
  <c r="M143" i="4"/>
  <c r="L144" i="4"/>
  <c r="M144" i="4"/>
  <c r="L147" i="4"/>
  <c r="M147" i="4"/>
  <c r="L148" i="4"/>
  <c r="M148" i="4"/>
  <c r="L149" i="4"/>
  <c r="M149" i="4"/>
  <c r="L150" i="4"/>
  <c r="M150" i="4"/>
  <c r="L151" i="4"/>
  <c r="M151" i="4"/>
  <c r="L152" i="4"/>
  <c r="M152" i="4"/>
  <c r="L156" i="4"/>
  <c r="M156" i="4"/>
  <c r="L162" i="4"/>
  <c r="M162" i="4"/>
  <c r="L164" i="4"/>
  <c r="M164" i="4"/>
  <c r="L165" i="4"/>
  <c r="M165" i="4"/>
  <c r="L166" i="4"/>
  <c r="M166" i="4"/>
  <c r="L167" i="4"/>
  <c r="M167" i="4"/>
  <c r="L169" i="4"/>
  <c r="M169" i="4"/>
  <c r="L171" i="4"/>
  <c r="M171" i="4"/>
  <c r="L172" i="4"/>
  <c r="M172" i="4"/>
  <c r="L173" i="4"/>
  <c r="M173" i="4"/>
  <c r="L174" i="4"/>
  <c r="M174" i="4"/>
  <c r="L175" i="4"/>
  <c r="M175" i="4"/>
  <c r="L176" i="4"/>
  <c r="M176" i="4"/>
  <c r="L178" i="4"/>
  <c r="M178" i="4"/>
  <c r="L180" i="4"/>
  <c r="M180" i="4"/>
  <c r="L181" i="4"/>
  <c r="M181" i="4"/>
  <c r="L182" i="4"/>
  <c r="M182" i="4"/>
  <c r="L183" i="4"/>
  <c r="M183" i="4"/>
  <c r="L184" i="4"/>
  <c r="M184" i="4"/>
  <c r="L185" i="4"/>
  <c r="M185" i="4"/>
  <c r="L188" i="4"/>
  <c r="M188" i="4"/>
  <c r="L189" i="4"/>
  <c r="M189" i="4"/>
  <c r="L190" i="4"/>
  <c r="M190" i="4"/>
  <c r="L191" i="4"/>
  <c r="M191" i="4"/>
  <c r="L192" i="4"/>
  <c r="M192" i="4"/>
  <c r="L195" i="4"/>
  <c r="M195" i="4"/>
  <c r="L197" i="4"/>
  <c r="M197" i="4"/>
  <c r="L198" i="4"/>
  <c r="M198" i="4"/>
  <c r="L199" i="4"/>
  <c r="M199" i="4"/>
  <c r="L200" i="4"/>
  <c r="M200" i="4"/>
  <c r="M3" i="4"/>
  <c r="L3" i="4"/>
  <c r="F200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6" i="4"/>
  <c r="G16" i="4"/>
  <c r="F17" i="4"/>
  <c r="G17" i="4"/>
  <c r="F18" i="4"/>
  <c r="G18" i="4"/>
  <c r="F19" i="4"/>
  <c r="G19" i="4"/>
  <c r="F20" i="4"/>
  <c r="G20" i="4"/>
  <c r="F22" i="4"/>
  <c r="G22" i="4"/>
  <c r="F23" i="4"/>
  <c r="G23" i="4"/>
  <c r="F24" i="4"/>
  <c r="G24" i="4"/>
  <c r="F25" i="4"/>
  <c r="G25" i="4"/>
  <c r="F26" i="4"/>
  <c r="G26" i="4"/>
  <c r="F28" i="4"/>
  <c r="G28" i="4"/>
  <c r="F30" i="4"/>
  <c r="G30" i="4"/>
  <c r="F31" i="4"/>
  <c r="G31" i="4"/>
  <c r="F32" i="4"/>
  <c r="G32" i="4"/>
  <c r="F33" i="4"/>
  <c r="G33" i="4"/>
  <c r="F35" i="4"/>
  <c r="G35" i="4"/>
  <c r="F37" i="4"/>
  <c r="G37" i="4"/>
  <c r="F39" i="4"/>
  <c r="G39" i="4"/>
  <c r="F40" i="4"/>
  <c r="G40" i="4"/>
  <c r="F41" i="4"/>
  <c r="G41" i="4"/>
  <c r="F42" i="4"/>
  <c r="G42" i="4"/>
  <c r="F43" i="4"/>
  <c r="G43" i="4"/>
  <c r="F45" i="4"/>
  <c r="G45" i="4"/>
  <c r="F46" i="4"/>
  <c r="G46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62" i="4"/>
  <c r="G62" i="4"/>
  <c r="F63" i="4"/>
  <c r="G63" i="4"/>
  <c r="F64" i="4"/>
  <c r="G64" i="4"/>
  <c r="F65" i="4"/>
  <c r="G65" i="4"/>
  <c r="F66" i="4"/>
  <c r="G66" i="4"/>
  <c r="F79" i="4"/>
  <c r="G79" i="4"/>
  <c r="F80" i="4"/>
  <c r="G80" i="4"/>
  <c r="F83" i="4"/>
  <c r="G83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9" i="4"/>
  <c r="G119" i="4"/>
  <c r="F121" i="4"/>
  <c r="G121" i="4"/>
  <c r="F122" i="4"/>
  <c r="G122" i="4"/>
  <c r="F124" i="4"/>
  <c r="G124" i="4"/>
  <c r="F125" i="4"/>
  <c r="G125" i="4"/>
  <c r="F129" i="4"/>
  <c r="G129" i="4"/>
  <c r="F131" i="4"/>
  <c r="G131" i="4"/>
  <c r="F133" i="4"/>
  <c r="G133" i="4"/>
  <c r="F136" i="4"/>
  <c r="G136" i="4"/>
  <c r="F137" i="4"/>
  <c r="G137" i="4"/>
  <c r="F138" i="4"/>
  <c r="G138" i="4"/>
  <c r="F140" i="4"/>
  <c r="G140" i="4"/>
  <c r="F141" i="4"/>
  <c r="G141" i="4"/>
  <c r="F142" i="4"/>
  <c r="G142" i="4"/>
  <c r="F143" i="4"/>
  <c r="G143" i="4"/>
  <c r="F144" i="4"/>
  <c r="G144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6" i="4"/>
  <c r="G156" i="4"/>
  <c r="F162" i="4"/>
  <c r="G162" i="4"/>
  <c r="F164" i="4"/>
  <c r="G164" i="4"/>
  <c r="F165" i="4"/>
  <c r="G165" i="4"/>
  <c r="F166" i="4"/>
  <c r="G166" i="4"/>
  <c r="F167" i="4"/>
  <c r="G167" i="4"/>
  <c r="F169" i="4"/>
  <c r="G169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8" i="4"/>
  <c r="G178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8" i="4"/>
  <c r="G188" i="4"/>
  <c r="F189" i="4"/>
  <c r="G189" i="4"/>
  <c r="F190" i="4"/>
  <c r="G190" i="4"/>
  <c r="F191" i="4"/>
  <c r="G191" i="4"/>
  <c r="F192" i="4"/>
  <c r="G192" i="4"/>
  <c r="F195" i="4"/>
  <c r="G195" i="4"/>
  <c r="F197" i="4"/>
  <c r="G197" i="4"/>
  <c r="F198" i="4"/>
  <c r="G198" i="4"/>
  <c r="F199" i="4"/>
  <c r="G199" i="4"/>
  <c r="G200" i="4"/>
  <c r="G3" i="4"/>
  <c r="F3" i="4"/>
  <c r="AD11" i="1" l="1"/>
  <c r="V17" i="1"/>
  <c r="H37" i="1"/>
  <c r="H36" i="1"/>
  <c r="V11" i="1" l="1"/>
  <c r="X11" i="1"/>
  <c r="X5" i="1"/>
  <c r="AB5" i="1"/>
  <c r="X17" i="1"/>
  <c r="AD5" i="1"/>
  <c r="AB17" i="1"/>
  <c r="AD17" i="1"/>
  <c r="AB11" i="1"/>
  <c r="V5" i="1"/>
</calcChain>
</file>

<file path=xl/sharedStrings.xml><?xml version="1.0" encoding="utf-8"?>
<sst xmlns="http://schemas.openxmlformats.org/spreadsheetml/2006/main" count="7715" uniqueCount="832">
  <si>
    <t>PN</t>
  </si>
  <si>
    <t>HRC</t>
  </si>
  <si>
    <t>BJ OPD</t>
  </si>
  <si>
    <t>DOJ OPD</t>
  </si>
  <si>
    <t>Case Depth</t>
  </si>
  <si>
    <t>ADCDE(half)FG</t>
  </si>
  <si>
    <t>ABCDE(full)FG</t>
  </si>
  <si>
    <t>Hollow shaft</t>
  </si>
  <si>
    <t>ABCDEFGH     1</t>
  </si>
  <si>
    <t>ABCDEFGH     2</t>
  </si>
  <si>
    <t>ABCDEFGH     3</t>
  </si>
  <si>
    <t>ABCDEFGH     4</t>
  </si>
  <si>
    <t>ABCDEFGH     5</t>
  </si>
  <si>
    <t>ABCDEFGH     6</t>
  </si>
  <si>
    <t>ABCDEFGH     7</t>
  </si>
  <si>
    <t>ABCDEFGH     8</t>
  </si>
  <si>
    <t>ABCDEFGH     9</t>
  </si>
  <si>
    <t>ABCDEFGH     10</t>
  </si>
  <si>
    <t>ABCDEFGHI     1</t>
  </si>
  <si>
    <t>ABCDEFGHI     2</t>
  </si>
  <si>
    <t>ABCDEFGHI     3</t>
  </si>
  <si>
    <t>X</t>
  </si>
  <si>
    <t>V</t>
  </si>
  <si>
    <t>29-146#BJ117</t>
  </si>
  <si>
    <t>Outside to Outside</t>
  </si>
  <si>
    <t>8.5-10.5</t>
  </si>
  <si>
    <t>HRC 56-61</t>
  </si>
  <si>
    <t>ABCDE(half)FG</t>
  </si>
  <si>
    <t>N/A</t>
  </si>
  <si>
    <t>29-166#BJ117</t>
  </si>
  <si>
    <t>HRC 56-63</t>
  </si>
  <si>
    <t>29-179#BJ117</t>
  </si>
  <si>
    <t>29-200#BJ117</t>
  </si>
  <si>
    <t>29-215#BJ117</t>
  </si>
  <si>
    <t>29-608#BJ104</t>
  </si>
  <si>
    <t>5.5-7.5</t>
  </si>
  <si>
    <t>29-644#BJ104</t>
  </si>
  <si>
    <t>29-832#BJ104</t>
  </si>
  <si>
    <t>29-833#BJ104</t>
  </si>
  <si>
    <t>29-839#BJ104</t>
  </si>
  <si>
    <t>29-846#BJ104</t>
  </si>
  <si>
    <t>29-847#BJ104</t>
  </si>
  <si>
    <t>29-874#BJ104</t>
  </si>
  <si>
    <t>29-974#BJ109</t>
  </si>
  <si>
    <t>29-1242#BJ104</t>
  </si>
  <si>
    <t>29-1253#BJ104</t>
  </si>
  <si>
    <t>29-1254#BJ104</t>
  </si>
  <si>
    <t>29-1271#BJ104</t>
  </si>
  <si>
    <t>29-1272#BJ104</t>
  </si>
  <si>
    <t>29-1366#BJ92</t>
  </si>
  <si>
    <t>29-1480#BJ104</t>
  </si>
  <si>
    <t>29-1480#BJ109</t>
  </si>
  <si>
    <t>29-1483#BJ104</t>
  </si>
  <si>
    <t>29-1484#BJ104</t>
  </si>
  <si>
    <t>29-1486#BJ104</t>
  </si>
  <si>
    <t>29-1511#BJ109</t>
  </si>
  <si>
    <t>29-1518#BJ109</t>
  </si>
  <si>
    <t>29-1519#BJ109</t>
  </si>
  <si>
    <t>29-1524#BJ109</t>
  </si>
  <si>
    <t>29-1525#BJ109</t>
  </si>
  <si>
    <t>29-1538#BJ109</t>
  </si>
  <si>
    <t>29-1539#BJ109</t>
  </si>
  <si>
    <t>29-1545#BJ109</t>
  </si>
  <si>
    <t>29-1553#BJ109</t>
  </si>
  <si>
    <t>29-1554#BJ109</t>
  </si>
  <si>
    <t>29-1555#BJ109</t>
  </si>
  <si>
    <t>29-1556#BJ109</t>
  </si>
  <si>
    <t>29-1557#BJ109</t>
  </si>
  <si>
    <t>29-1797#BJ104</t>
  </si>
  <si>
    <t>29-1798#BJ104</t>
  </si>
  <si>
    <t>29-1873#BJ92</t>
  </si>
  <si>
    <t>29-1982#BJ104</t>
  </si>
  <si>
    <t>29-1986#BJ104</t>
  </si>
  <si>
    <t>Inside to Inside</t>
  </si>
  <si>
    <t>29-1987#BJ104</t>
  </si>
  <si>
    <t>29-1988#BJ104</t>
  </si>
  <si>
    <t>29-2010#BJ104</t>
  </si>
  <si>
    <t>29-2011#BJ104</t>
  </si>
  <si>
    <t>29-2012#BJ104</t>
  </si>
  <si>
    <t>29-2013#BJ104</t>
  </si>
  <si>
    <t>29-2014#BJ104</t>
  </si>
  <si>
    <t>29-2129#BJ92</t>
  </si>
  <si>
    <t>29-2130#BJ92</t>
  </si>
  <si>
    <t>29-2131#BJ92</t>
  </si>
  <si>
    <t>29-3007#BJ87</t>
  </si>
  <si>
    <t>29-3085#BJ125</t>
  </si>
  <si>
    <t>29-3116#BJ125</t>
  </si>
  <si>
    <t>HRC 53-58</t>
  </si>
  <si>
    <t>29-3148#BJ125</t>
  </si>
  <si>
    <t>29-3149#BJ125</t>
  </si>
  <si>
    <t>29-3396#BJ100</t>
  </si>
  <si>
    <t>29-3424#BJ87</t>
  </si>
  <si>
    <t>29-3610#BJ100</t>
  </si>
  <si>
    <t>29-3665#BJ95</t>
  </si>
  <si>
    <t>29-3753#BJ95</t>
  </si>
  <si>
    <t>29-3765#BJ95</t>
  </si>
  <si>
    <t>29-3798#BJ100</t>
  </si>
  <si>
    <t>29-3862#BJ100</t>
  </si>
  <si>
    <t>29-3886#BJ95</t>
  </si>
  <si>
    <t>29-4071#BJ100</t>
  </si>
  <si>
    <t>29-4168#BJ87</t>
  </si>
  <si>
    <t>29-4249#BJ100</t>
  </si>
  <si>
    <t>29-4250#BJ100</t>
  </si>
  <si>
    <t>29-4343#BJ87</t>
  </si>
  <si>
    <t>29-4344#BJ87</t>
  </si>
  <si>
    <t>29-4350#BJ87</t>
  </si>
  <si>
    <t>29-4358#BJ100</t>
  </si>
  <si>
    <t>29-4359#BJ100</t>
  </si>
  <si>
    <t>29-4372#BJ87</t>
  </si>
  <si>
    <t>29-4384#BJ87</t>
  </si>
  <si>
    <t>29-4413#BJ100</t>
  </si>
  <si>
    <t>29-4441#BJ87</t>
  </si>
  <si>
    <t>29-4745#BJ95</t>
  </si>
  <si>
    <t>29-4973#BJ95</t>
  </si>
  <si>
    <t>29-5598#BJ95</t>
  </si>
  <si>
    <t>29-5599#BJ95</t>
  </si>
  <si>
    <t>29-5600#BJ95</t>
  </si>
  <si>
    <t>29-5681#BJ95</t>
  </si>
  <si>
    <t>29-5729#BJ95</t>
  </si>
  <si>
    <t>29-5857#BJ95</t>
  </si>
  <si>
    <t>29-6087#BJ95</t>
  </si>
  <si>
    <t>29-6088#BJ95</t>
  </si>
  <si>
    <t>29-6089#BJ95</t>
  </si>
  <si>
    <t>29-6090#BJ95</t>
  </si>
  <si>
    <t>29-6091#BJ95</t>
  </si>
  <si>
    <t>29-6093#BJ95</t>
  </si>
  <si>
    <t>29-6361#BJ75</t>
  </si>
  <si>
    <t>29-6489#BJ75</t>
  </si>
  <si>
    <t>29-6490#BJ75</t>
  </si>
  <si>
    <t>29-6555#BJ75</t>
  </si>
  <si>
    <t>29-6557#BJ75</t>
  </si>
  <si>
    <t>NTN Driveshaft Anderson, Inc.</t>
  </si>
  <si>
    <t xml:space="preserve">Form: </t>
  </si>
  <si>
    <t>Initial Heat Treat Verification Measurements</t>
  </si>
  <si>
    <t>Establish Date:</t>
  </si>
  <si>
    <t>DATE:</t>
  </si>
  <si>
    <t>SHIFT:</t>
  </si>
  <si>
    <t>TIME:</t>
  </si>
  <si>
    <t>LINE:</t>
  </si>
  <si>
    <t>INSPECTOR:</t>
  </si>
  <si>
    <t>TYPE OF TEST:</t>
  </si>
  <si>
    <t>PART #:</t>
  </si>
  <si>
    <t>PASS:</t>
  </si>
  <si>
    <t>STAMP #:</t>
  </si>
  <si>
    <t>ADJUSTMENTS REQUIRED:</t>
  </si>
  <si>
    <t>BJ SIDE</t>
  </si>
  <si>
    <t xml:space="preserve"> NON HARDENED AREA</t>
  </si>
  <si>
    <t>AXIS\SPEC</t>
  </si>
  <si>
    <t>9.5 - 11.5</t>
  </si>
  <si>
    <t>1/1L</t>
  </si>
  <si>
    <t>2/1R</t>
  </si>
  <si>
    <t>3/2L</t>
  </si>
  <si>
    <t>4/2R</t>
  </si>
  <si>
    <t>DOJ SIDE</t>
  </si>
  <si>
    <t>NON HARDENED AREA</t>
  </si>
  <si>
    <t>ROCKWELL HARDNESS B POINT POS.</t>
  </si>
  <si>
    <t>AXIS/SPEC</t>
  </si>
  <si>
    <t>X =</t>
  </si>
  <si>
    <t>V =</t>
  </si>
  <si>
    <t>Case Depth:</t>
  </si>
  <si>
    <t>C/O</t>
  </si>
  <si>
    <t>1ST</t>
  </si>
  <si>
    <t>H-1</t>
  </si>
  <si>
    <t>YES</t>
  </si>
  <si>
    <t>1L</t>
  </si>
  <si>
    <t>S/C</t>
  </si>
  <si>
    <t>2ND</t>
  </si>
  <si>
    <t>H-2</t>
  </si>
  <si>
    <t>NO</t>
  </si>
  <si>
    <t>8HR</t>
  </si>
  <si>
    <t>3RD</t>
  </si>
  <si>
    <t>H-3</t>
  </si>
  <si>
    <t>1R</t>
  </si>
  <si>
    <t>24HR</t>
  </si>
  <si>
    <t>H-4</t>
  </si>
  <si>
    <t>EOR</t>
  </si>
  <si>
    <t>H-5</t>
  </si>
  <si>
    <t>2L</t>
  </si>
  <si>
    <t>DEV</t>
  </si>
  <si>
    <t>H-13</t>
  </si>
  <si>
    <t>PPAP</t>
  </si>
  <si>
    <t>H-14</t>
  </si>
  <si>
    <t>2R</t>
  </si>
  <si>
    <t>SPECIAL</t>
  </si>
  <si>
    <t>H-15</t>
  </si>
  <si>
    <t>H-16</t>
  </si>
  <si>
    <t>H-17</t>
  </si>
  <si>
    <t>H-18</t>
  </si>
  <si>
    <t>H-19</t>
  </si>
  <si>
    <t>H-99</t>
  </si>
  <si>
    <t>#1</t>
  </si>
  <si>
    <t>#2</t>
  </si>
  <si>
    <t>#3</t>
  </si>
  <si>
    <t>#4</t>
  </si>
  <si>
    <t>#5</t>
  </si>
  <si>
    <t>#6</t>
  </si>
  <si>
    <t>NO.</t>
  </si>
  <si>
    <t>DATE</t>
  </si>
  <si>
    <t>DESCRIPTION</t>
  </si>
  <si>
    <t>WRITTEN</t>
  </si>
  <si>
    <t>431.4 ± 0.5</t>
  </si>
  <si>
    <t>532.9 ± 0.5</t>
  </si>
  <si>
    <t>535.9 ± 0.5</t>
  </si>
  <si>
    <t>383.1 ± 0.5</t>
  </si>
  <si>
    <t>523.9 ± 0.5</t>
  </si>
  <si>
    <t>348.1 ± 0.5</t>
  </si>
  <si>
    <t>505.9 ± 0.5</t>
  </si>
  <si>
    <t>396.1 ± 0.5</t>
  </si>
  <si>
    <t>423.1 ± 0.5</t>
  </si>
  <si>
    <t>415.1 ± 0.5</t>
  </si>
  <si>
    <t>434.1 ± 0.5</t>
  </si>
  <si>
    <t>502.3 ± 0.5</t>
  </si>
  <si>
    <t>370.8 ± 0.5</t>
  </si>
  <si>
    <t>406.2 ± 0.5</t>
  </si>
  <si>
    <t>347.2 ± 0.5</t>
  </si>
  <si>
    <t>387.2 ± 0.5</t>
  </si>
  <si>
    <t>441.4 ± 0.5</t>
  </si>
  <si>
    <t>462.4 ± 0.5</t>
  </si>
  <si>
    <t>584.6 ± 0.5</t>
  </si>
  <si>
    <t>511.9 ± 0.5</t>
  </si>
  <si>
    <t>526.8 ± 0.5</t>
  </si>
  <si>
    <t>487.1 ± 0.5</t>
  </si>
  <si>
    <t>386.1 ± 0.5</t>
  </si>
  <si>
    <t>34.183 ± 0.033</t>
  </si>
  <si>
    <t>33.359 ± 0.033</t>
  </si>
  <si>
    <t>31.010 ± 0.031</t>
  </si>
  <si>
    <t>30.998 ± 0.031</t>
  </si>
  <si>
    <t>31.039 ± 0.030</t>
  </si>
  <si>
    <t>30.179 ± 0.031</t>
  </si>
  <si>
    <t>31.786 ± 0.030</t>
  </si>
  <si>
    <t>30.997 ± 0.031</t>
  </si>
  <si>
    <t>27.862 ± 0.030</t>
  </si>
  <si>
    <t>27.849 ± 0.030</t>
  </si>
  <si>
    <t>31.769 ± 0.033</t>
  </si>
  <si>
    <t>30.199 ± 0.041</t>
  </si>
  <si>
    <t>30.179 ± 0.030</t>
  </si>
  <si>
    <t>434 ± 0.5</t>
  </si>
  <si>
    <t>31.769 ± 0.030</t>
  </si>
  <si>
    <t>443 ± 0.5</t>
  </si>
  <si>
    <t>470.8 ± 0.5</t>
  </si>
  <si>
    <t>504.8 ± 0.5</t>
  </si>
  <si>
    <t>429.8 ± 0.5</t>
  </si>
  <si>
    <t>458.8 ± 0.5</t>
  </si>
  <si>
    <t>528 ± 0.5</t>
  </si>
  <si>
    <t>477.5 ± 0.5</t>
  </si>
  <si>
    <t>459.4 ± 0.5</t>
  </si>
  <si>
    <t>451.4 ± 0.5</t>
  </si>
  <si>
    <t>692.7 ± 0.5</t>
  </si>
  <si>
    <t>26.266 ± 0.031</t>
  </si>
  <si>
    <t>357.6 ± 0.5</t>
  </si>
  <si>
    <t>471.6 ± 0.5</t>
  </si>
  <si>
    <t>438.6 ± 0.5</t>
  </si>
  <si>
    <t>533.6 ± 0.5</t>
  </si>
  <si>
    <t>496.2 ± 0.5</t>
  </si>
  <si>
    <t>488.3 ± 0.5</t>
  </si>
  <si>
    <t>433.4 ± 0.5</t>
  </si>
  <si>
    <t>442.4 ± 0.5</t>
  </si>
  <si>
    <t>551.1 ± 0.5</t>
  </si>
  <si>
    <t>422.4 ± 0.5</t>
  </si>
  <si>
    <t>27.845 ± 0.029</t>
  </si>
  <si>
    <t>706.7 ± 0.5</t>
  </si>
  <si>
    <t>421.7 ± 0.5</t>
  </si>
  <si>
    <t>403.1 ± 0.5</t>
  </si>
  <si>
    <t>562.7 ± 0.5</t>
  </si>
  <si>
    <t>36.535 ± 0.030</t>
  </si>
  <si>
    <t>520.6 ± 0.5</t>
  </si>
  <si>
    <t>36.535 ± 0.033</t>
  </si>
  <si>
    <t>531.9 ± 0.5</t>
  </si>
  <si>
    <t>503.9 ± 0.5</t>
  </si>
  <si>
    <t>515.5 ± 0.5</t>
  </si>
  <si>
    <t>30.190 ± 0.031</t>
  </si>
  <si>
    <t>598.1 ± 0.5</t>
  </si>
  <si>
    <t>25.437 ± 0.031</t>
  </si>
  <si>
    <t>604.7 ± 0.5</t>
  </si>
  <si>
    <t>426.1 ± 0.5</t>
  </si>
  <si>
    <t>28.607 ± 0.030</t>
  </si>
  <si>
    <t>412 ± 0.5</t>
  </si>
  <si>
    <t>28.602 ± 0.031</t>
  </si>
  <si>
    <t>412.7 ± 0.5</t>
  </si>
  <si>
    <t>511.7 ± 0.5</t>
  </si>
  <si>
    <t>532 ± 0.5</t>
  </si>
  <si>
    <t>434.5 ± 0.5</t>
  </si>
  <si>
    <t>558.1 ± 0.5</t>
  </si>
  <si>
    <t>579.6 ± 0.5</t>
  </si>
  <si>
    <t>571.7 ± 0.5</t>
  </si>
  <si>
    <t>582.2 ± 0.5</t>
  </si>
  <si>
    <t>450.3 ± 0.5</t>
  </si>
  <si>
    <t>26.257 ± 0.040</t>
  </si>
  <si>
    <t>385.8 ± 0.5</t>
  </si>
  <si>
    <t>30.189 ± 0.031</t>
  </si>
  <si>
    <t>454 ± 0.5</t>
  </si>
  <si>
    <t>30.189 ± 0.030</t>
  </si>
  <si>
    <t>458.3 ± 0.5</t>
  </si>
  <si>
    <t>502.6 ± 0.5</t>
  </si>
  <si>
    <t>28.601 ± 0.030</t>
  </si>
  <si>
    <t>498.7 ± 0.5</t>
  </si>
  <si>
    <t>28.602 ± 0.030</t>
  </si>
  <si>
    <t>27.831 ± 0.030</t>
  </si>
  <si>
    <t>468.7 ± 0.5</t>
  </si>
  <si>
    <t>411.7 ± 0.5</t>
  </si>
  <si>
    <t>424.3 ± 0.5</t>
  </si>
  <si>
    <t>28.621 ± 0.030</t>
  </si>
  <si>
    <t>27.845 ± 0.030</t>
  </si>
  <si>
    <t>452.3 ± 0.5</t>
  </si>
  <si>
    <t>570.9 ± 0.5</t>
  </si>
  <si>
    <t>28.603 ± 0.030</t>
  </si>
  <si>
    <t>28.594 ± 0.031</t>
  </si>
  <si>
    <t>413.3 ± 0.5</t>
  </si>
  <si>
    <t>443.7 ± 0.5</t>
  </si>
  <si>
    <t>409.7 ± 0.5</t>
  </si>
  <si>
    <t>448.7 ± 0.5</t>
  </si>
  <si>
    <t>431.7 ± 0.5</t>
  </si>
  <si>
    <t>397.1 ± 0.5</t>
  </si>
  <si>
    <t>560.5 ± 0.5</t>
  </si>
  <si>
    <t>23.089 ± 0.029</t>
  </si>
  <si>
    <t>602.6 ± 0.5</t>
  </si>
  <si>
    <t>470.1 ± 0.5</t>
  </si>
  <si>
    <t>627.4 ± 0.5</t>
  </si>
  <si>
    <t>488.5 ± 0.5</t>
  </si>
  <si>
    <t>533.8 ± 0.5</t>
  </si>
  <si>
    <t>365.3 ± 0.5</t>
  </si>
  <si>
    <t>8.5 - 10.5</t>
  </si>
  <si>
    <t>5.5 - 7.5</t>
  </si>
  <si>
    <t>6.5 - 8.0</t>
  </si>
  <si>
    <t>5.5 - 7.0</t>
  </si>
  <si>
    <t>7.0 - 8.5</t>
  </si>
  <si>
    <t>6.0 - 7.5</t>
  </si>
  <si>
    <t>8.0 - 10.0</t>
  </si>
  <si>
    <t>5.0 - 6.5</t>
  </si>
  <si>
    <t>513 HV</t>
  </si>
  <si>
    <t>Clip Groove to Clip Groove</t>
  </si>
  <si>
    <t>NOTES:</t>
  </si>
  <si>
    <t>ADJUSTMENTS:</t>
  </si>
  <si>
    <t>29-5718#BJ95</t>
  </si>
  <si>
    <t>29-250#BJ117</t>
  </si>
  <si>
    <t>426.7 ± 0.5</t>
  </si>
  <si>
    <t>29-286#BJ117</t>
  </si>
  <si>
    <t>29-611#BJ104</t>
  </si>
  <si>
    <t>436.3 ± 0.5</t>
  </si>
  <si>
    <t>31.009 ± 0.031</t>
  </si>
  <si>
    <t>29-2326#BJ92</t>
  </si>
  <si>
    <t>719.8 ± 0.5</t>
  </si>
  <si>
    <t>29-2327#BJ92</t>
  </si>
  <si>
    <t>433.8 ± 0.5</t>
  </si>
  <si>
    <t>29-2328#BJ92</t>
  </si>
  <si>
    <t>29-2667#BJ100</t>
  </si>
  <si>
    <t>513 ± 0.5</t>
  </si>
  <si>
    <t>30.188 ± 0.031</t>
  </si>
  <si>
    <t>30.177 ± 0.030</t>
  </si>
  <si>
    <t>29-4363#BJ100</t>
  </si>
  <si>
    <t>378.5 ± 0.5</t>
  </si>
  <si>
    <t>331 ± 0.5</t>
  </si>
  <si>
    <t>29-4364#BJ100</t>
  </si>
  <si>
    <t>402.5 ± 0.5</t>
  </si>
  <si>
    <t>29-5690#BJ95</t>
  </si>
  <si>
    <t>29-5653#BJ95</t>
  </si>
  <si>
    <t>29-5719#BJ95</t>
  </si>
  <si>
    <t>435.3 ± 0.5</t>
  </si>
  <si>
    <t>29-5730#BJ95</t>
  </si>
  <si>
    <t>567.3 ± 0.5</t>
  </si>
  <si>
    <t>29-3837#BJ100</t>
  </si>
  <si>
    <t>29-4431#BJ100</t>
  </si>
  <si>
    <t>549.9 ± 0.5</t>
  </si>
  <si>
    <t>30.178 ± 0.031</t>
  </si>
  <si>
    <t>29-4426#BJ100</t>
  </si>
  <si>
    <t>614.1 ± 0.5</t>
  </si>
  <si>
    <t>27.860 ± 0.030</t>
  </si>
  <si>
    <t>ABCDEFGH 10</t>
  </si>
  <si>
    <t>29-992#BJ104</t>
  </si>
  <si>
    <t>423.5 ± 0.5</t>
  </si>
  <si>
    <t>29-1509#BJ109</t>
  </si>
  <si>
    <t>371.2 ± 0.5</t>
  </si>
  <si>
    <t>29-202#BJ117</t>
  </si>
  <si>
    <t>414 ± 0.5</t>
  </si>
  <si>
    <t>29-276#BJ117</t>
  </si>
  <si>
    <t>416 ± 0.5</t>
  </si>
  <si>
    <t>29-248#BJ117</t>
  </si>
  <si>
    <t>454.2 ± 0.5</t>
  </si>
  <si>
    <t>29-6220#BJ95</t>
  </si>
  <si>
    <t>29-6221#BJ95</t>
  </si>
  <si>
    <t>5.5 -7.5</t>
  </si>
  <si>
    <t>27.831 ± 0.031</t>
  </si>
  <si>
    <t>473.7 ± 0.5</t>
  </si>
  <si>
    <t>493.7 ± 0.5</t>
  </si>
  <si>
    <t>29-762#BJ109</t>
  </si>
  <si>
    <t>425.6 ± 0.5</t>
  </si>
  <si>
    <t>8.5 -10.5</t>
  </si>
  <si>
    <t>28.618 ± 0.027</t>
  </si>
  <si>
    <t>ABCDEFGHI     4</t>
  </si>
  <si>
    <t>29-1021#BJ104</t>
  </si>
  <si>
    <t>29-294#BJ117</t>
  </si>
  <si>
    <t>360.5 ± 0.5</t>
  </si>
  <si>
    <t>429.6 ± 0.5</t>
  </si>
  <si>
    <t>29-1146#BJ109</t>
  </si>
  <si>
    <t>29-1147#BJ109</t>
  </si>
  <si>
    <t>589.2 ± 0.5</t>
  </si>
  <si>
    <t>431.3 ± 0.5</t>
  </si>
  <si>
    <t>31.786±0.030</t>
  </si>
  <si>
    <t>28.618±0.027</t>
  </si>
  <si>
    <t>29-6267#BJ95</t>
  </si>
  <si>
    <t>416.5 ± 0.5</t>
  </si>
  <si>
    <t>29-293#BJ117</t>
  </si>
  <si>
    <t>29-6265#BJ95</t>
  </si>
  <si>
    <t>417.2 ± 0.5</t>
  </si>
  <si>
    <t>29-6266#BJ95</t>
  </si>
  <si>
    <t>701.5 ± 0.5</t>
  </si>
  <si>
    <t>ABCDEFGHI 5</t>
  </si>
  <si>
    <t>29-2147#BJ104</t>
  </si>
  <si>
    <t>Column1</t>
  </si>
  <si>
    <t>527.4 ± 0.5</t>
  </si>
  <si>
    <t>29-2146#BJ104</t>
  </si>
  <si>
    <t>476.9 ± 0.5</t>
  </si>
  <si>
    <t>Notes:</t>
  </si>
  <si>
    <t>29-2668#BJ100</t>
  </si>
  <si>
    <t>500.5 ± 0.5</t>
  </si>
  <si>
    <t>29-2169#BJ104</t>
  </si>
  <si>
    <t>456.4 ± 0.5</t>
  </si>
  <si>
    <t>ABCDEFGH</t>
  </si>
  <si>
    <t>436.4 ± 0.5</t>
  </si>
  <si>
    <t>29-2170#BJ104</t>
  </si>
  <si>
    <t>29-4451#BJ100</t>
  </si>
  <si>
    <t>452.5 ± 0.5</t>
  </si>
  <si>
    <t>29-4452#BJ100</t>
  </si>
  <si>
    <t>BJ NHA</t>
  </si>
  <si>
    <t>9.0 - 11.0</t>
  </si>
  <si>
    <t>29-3664#BJ95</t>
  </si>
  <si>
    <t>429.4 ± 0.5</t>
  </si>
  <si>
    <t>DOJ NHA</t>
  </si>
  <si>
    <t>BJ Clip Ring Gauge</t>
  </si>
  <si>
    <t>BJ H Gauge</t>
  </si>
  <si>
    <t>DOJ Clip Ring Gauge</t>
  </si>
  <si>
    <t>DOJ H Gauge</t>
  </si>
  <si>
    <t>BJ Clip Width</t>
  </si>
  <si>
    <t>DOJ Clip Width</t>
  </si>
  <si>
    <t>#1 HT-29.9Ø32.65</t>
  </si>
  <si>
    <t>#1 Ø26.48</t>
  </si>
  <si>
    <t>#29 HT-34.23Ø31.85</t>
  </si>
  <si>
    <t>#29 Ø30.18</t>
  </si>
  <si>
    <t>2.3 ± 0.1</t>
  </si>
  <si>
    <t>1.72 ± 0.07</t>
  </si>
  <si>
    <t>#2 HT-33.28Ø32.65</t>
  </si>
  <si>
    <t>#2 Ø30.88</t>
  </si>
  <si>
    <t>N/A Leave Blank</t>
  </si>
  <si>
    <t>35.78Ø32.65</t>
  </si>
  <si>
    <t>29-761#BJ109</t>
  </si>
  <si>
    <t>578.7 ± 0.5</t>
  </si>
  <si>
    <t>26.78 Ø30.25</t>
  </si>
  <si>
    <t>30.54 Ø27.61</t>
  </si>
  <si>
    <t>29-2393#BJ92</t>
  </si>
  <si>
    <t>698.8 ± 0.5</t>
  </si>
  <si>
    <t>23.29 Ø26.25</t>
  </si>
  <si>
    <t>26.24 Ø26.25</t>
  </si>
  <si>
    <t>1.92 ± 0.07</t>
  </si>
  <si>
    <t>1.42 ± 0.07</t>
  </si>
  <si>
    <t>29-2394#BJ92</t>
  </si>
  <si>
    <t>721.8 ± 0.5</t>
  </si>
  <si>
    <t>29-2395#BJ92</t>
  </si>
  <si>
    <t>430.8 ± 0.5</t>
  </si>
  <si>
    <t>30.195 ± 0.021</t>
  </si>
  <si>
    <t>30.184 ± 0.021</t>
  </si>
  <si>
    <t>#14 HT-22.25Ø24.65</t>
  </si>
  <si>
    <t>#14 Ø19.28</t>
  </si>
  <si>
    <t>#13 Ø20.90</t>
  </si>
  <si>
    <t>1.90±0.1</t>
  </si>
  <si>
    <t>1.42±0.07</t>
  </si>
  <si>
    <t>#HT-24.98Ø24.65</t>
  </si>
  <si>
    <t>#17 HT-31.98 Ø34.95</t>
  </si>
  <si>
    <t>#17 Ø28.28</t>
  </si>
  <si>
    <t>#18 HT-35.7 Ø34.95</t>
  </si>
  <si>
    <t>#18 Ø32.88</t>
  </si>
  <si>
    <t>2.6±0.1</t>
  </si>
  <si>
    <t>1.72±0.07</t>
  </si>
  <si>
    <t>#27 Ø19.90</t>
  </si>
  <si>
    <t>HT-23.49 Ø23.9</t>
  </si>
  <si>
    <t>#15 HT-22.33Ø24.65</t>
  </si>
  <si>
    <t>#16 HT-23.96Ø24.65</t>
  </si>
  <si>
    <t>#16 Ø22.80</t>
  </si>
  <si>
    <t>#13 HT-24.78Ø24.65</t>
  </si>
  <si>
    <t>29-4594#BJ87</t>
  </si>
  <si>
    <t>BJ Clip Ring Gauge:</t>
  </si>
  <si>
    <t>BJ H Gauge:</t>
  </si>
  <si>
    <t>BJ Clip Width Gauge:</t>
  </si>
  <si>
    <t>DOJ Clip Ring Gauge:</t>
  </si>
  <si>
    <t>DOJ H Gauge:</t>
  </si>
  <si>
    <t>DOJ Clip Width Gauge:</t>
  </si>
  <si>
    <t>ABCDE(full)FG_2</t>
  </si>
  <si>
    <t>Column2</t>
  </si>
  <si>
    <t>Column3</t>
  </si>
  <si>
    <t>Column22</t>
  </si>
  <si>
    <t>Column4</t>
  </si>
  <si>
    <t>BJ OPD MIN</t>
  </si>
  <si>
    <t>BJ OPD MAX</t>
  </si>
  <si>
    <t>Column5</t>
  </si>
  <si>
    <t>Column6</t>
  </si>
  <si>
    <t>DOJ OPD MIN</t>
  </si>
  <si>
    <t>DOJ OPD MAX</t>
  </si>
  <si>
    <t>C to C MIN</t>
  </si>
  <si>
    <t>C to C MAX</t>
  </si>
  <si>
    <t>C to C Measure Location</t>
  </si>
  <si>
    <t>29-4757#BJ95</t>
  </si>
  <si>
    <t>403.6 ± 0.05</t>
  </si>
  <si>
    <t>29-4107#BJ95</t>
  </si>
  <si>
    <t>400.7 ± 0.5</t>
  </si>
  <si>
    <t>23.52 Ø27.05</t>
  </si>
  <si>
    <t>27.08Ø27.05</t>
  </si>
  <si>
    <t>29-6214#BJ95</t>
  </si>
  <si>
    <t>478.7 ± 0.5</t>
  </si>
  <si>
    <t>29-1464#BJ92</t>
  </si>
  <si>
    <t>27.848 ± 0.031</t>
  </si>
  <si>
    <t>424.5 ± 0.5</t>
  </si>
  <si>
    <t>29-6215#BJ95</t>
  </si>
  <si>
    <t>9.5 -11.5</t>
  </si>
  <si>
    <t>29-4424#BJ100</t>
  </si>
  <si>
    <t>29-4425#BJ100</t>
  </si>
  <si>
    <t>28.593 ± 0.031</t>
  </si>
  <si>
    <t>464.8 ± 0.5</t>
  </si>
  <si>
    <t>29-1481#BJ104</t>
  </si>
  <si>
    <t>ABCDE(half)FG 2</t>
  </si>
  <si>
    <t>29-1803#BJ104</t>
  </si>
  <si>
    <t>453.4 ± 0.5</t>
  </si>
  <si>
    <t>444.8 ± 0.5</t>
  </si>
  <si>
    <t>Bottom SPLINE O.P.D.</t>
  </si>
  <si>
    <t>*BJ117</t>
  </si>
  <si>
    <t>*BJ125</t>
  </si>
  <si>
    <t>29-6355#BJ95</t>
  </si>
  <si>
    <t>713.7 ± 0.5</t>
  </si>
  <si>
    <t>29-6356#BJ95</t>
  </si>
  <si>
    <t>433.7 ± 0.5</t>
  </si>
  <si>
    <t>ABCDEFGHI</t>
  </si>
  <si>
    <t>29-5856#BJ95</t>
  </si>
  <si>
    <t>446.3 ± 0.5</t>
  </si>
  <si>
    <t>29-1802#BJ104</t>
  </si>
  <si>
    <t>29-1019#BJ104</t>
  </si>
  <si>
    <t>29-5614#BJ95</t>
  </si>
  <si>
    <t>513.7 ± 0.5</t>
  </si>
  <si>
    <t>29-860#BJ104</t>
  </si>
  <si>
    <t>381 ± 0.5</t>
  </si>
  <si>
    <t>29-3916#BJ95</t>
  </si>
  <si>
    <t>731.6 ± 0.5</t>
  </si>
  <si>
    <t>29-6423#BJ95</t>
  </si>
  <si>
    <t>Length Between Outer Grooves (Clip to Clip) Measure Location:</t>
  </si>
  <si>
    <t>LENGTH BETWEEN OUTER GROOVES (Clip to Clip)</t>
  </si>
  <si>
    <t>29-913#BJ109</t>
  </si>
  <si>
    <t>9.5-11.5</t>
  </si>
  <si>
    <t>31.786± 0.031</t>
  </si>
  <si>
    <t>28.621± 0.031</t>
  </si>
  <si>
    <t>6-7.5</t>
  </si>
  <si>
    <t>426.8  ± 0.5</t>
  </si>
  <si>
    <t>OUTSIDE TO OUTSIDE</t>
  </si>
  <si>
    <t>29-320#BJ117</t>
  </si>
  <si>
    <t>437 ± 0.5</t>
  </si>
  <si>
    <t>39.23Ø31.85</t>
  </si>
  <si>
    <t>EQC2-F0034</t>
  </si>
  <si>
    <t>29-5923#BJ75</t>
  </si>
  <si>
    <t>541.2± 0.5</t>
  </si>
  <si>
    <t>29-4559#BJ100</t>
  </si>
  <si>
    <t>29-1643#BJ109</t>
  </si>
  <si>
    <t>481.3 ± 0.5</t>
  </si>
  <si>
    <t>29-1570#BJ109</t>
  </si>
  <si>
    <t>468.8 ± 0.5</t>
  </si>
  <si>
    <t>29-1572#BJ109</t>
  </si>
  <si>
    <t>29-47#BJ113</t>
  </si>
  <si>
    <t>33.379 ± 0.033</t>
  </si>
  <si>
    <t>30.966 ± .030</t>
  </si>
  <si>
    <t>6.0-7.5</t>
  </si>
  <si>
    <t>426.8 ± 0.5</t>
  </si>
  <si>
    <t>29-4560#BJ100</t>
  </si>
  <si>
    <t>437.8 ± 0.5</t>
  </si>
  <si>
    <t>/A</t>
  </si>
  <si>
    <t>#49 35.78Ø32.65</t>
  </si>
  <si>
    <t>34.20 ± 0.03</t>
  </si>
  <si>
    <t>34.20 ±0.03</t>
  </si>
  <si>
    <t>#28 Ø25.50</t>
  </si>
  <si>
    <t>#5 Ø23.18</t>
  </si>
  <si>
    <t>#6 HT-28.46Ø28.65</t>
  </si>
  <si>
    <t>#6 Ø24.80</t>
  </si>
  <si>
    <t>#5 HT-25.88Ø28.30</t>
  </si>
  <si>
    <t>#54 HT-30.54Ø27.61</t>
  </si>
  <si>
    <t>#3 Ø24.08</t>
  </si>
  <si>
    <t>#28 HT 29.79Ø29.45</t>
  </si>
  <si>
    <t>#38 HT 26.78Ø29.45</t>
  </si>
  <si>
    <t>#51 HT 26.83Ø30.25</t>
  </si>
  <si>
    <t>#55 HT 31.27Ø30.25</t>
  </si>
  <si>
    <t>#31 Ø28.40</t>
  </si>
  <si>
    <t>#7 HT 26.90Ø29.45</t>
  </si>
  <si>
    <t>#10 Ø20.48</t>
  </si>
  <si>
    <t>#57 HT 24.92Ø26.25</t>
  </si>
  <si>
    <t>#32 Ø24.53</t>
  </si>
  <si>
    <t>2.0±0.1</t>
  </si>
  <si>
    <t>1.48±0.07</t>
  </si>
  <si>
    <t>#10 HT 23.57Ø26.25</t>
  </si>
  <si>
    <t>#11 HT 26.24Ø26.25</t>
  </si>
  <si>
    <t>#11 Ø22.60</t>
  </si>
  <si>
    <t>#45 HT 28.29Ø28.65</t>
  </si>
  <si>
    <t>#4 HT 27.74Ø28.65</t>
  </si>
  <si>
    <t>#4 Ø26.50</t>
  </si>
  <si>
    <t>#3 HT 26.89Ø30.25</t>
  </si>
  <si>
    <t>#36 HT 27.88Ø29.10</t>
  </si>
  <si>
    <t>#8 Ø27.50</t>
  </si>
  <si>
    <t>#9 HT 26.60Ø29.45</t>
  </si>
  <si>
    <t>2.12 ±0.1</t>
  </si>
  <si>
    <t>#48 HT 23.29Ø26.25</t>
  </si>
  <si>
    <t>1.92 ± 0.1</t>
  </si>
  <si>
    <t>#20 HT 24.87Ø27.60</t>
  </si>
  <si>
    <t>#19 Ø22.88</t>
  </si>
  <si>
    <t>#53 HT 28.48Ø28.70</t>
  </si>
  <si>
    <t>2.10 ± 0.1</t>
  </si>
  <si>
    <t>#47 HT 23.49Ø23.90</t>
  </si>
  <si>
    <t>#19 HT-25.79Ø28.65</t>
  </si>
  <si>
    <t>#41 HT-23.47Ø26.25</t>
  </si>
  <si>
    <t>#35 HT-27.08Ø27.05</t>
  </si>
  <si>
    <t>#25 Ø23.55</t>
  </si>
  <si>
    <t>#42 HT-23.41Ø27.05</t>
  </si>
  <si>
    <t>#21 Ø21.33</t>
  </si>
  <si>
    <t>#24 HT-23.52Ø27.05</t>
  </si>
  <si>
    <t>#31 HT-27.74Ø28.65</t>
  </si>
  <si>
    <t>#61 HT-26.88Ø27.05</t>
  </si>
  <si>
    <t>2.30 ± 0.1</t>
  </si>
  <si>
    <t>#59 HT-24.97Ø24.65</t>
  </si>
  <si>
    <t>#45 HT-22.27Ø24.65</t>
  </si>
  <si>
    <t>#21 HT-22.55Ø25.95</t>
  </si>
  <si>
    <t>#23 HT-26.24Ø26.25</t>
  </si>
  <si>
    <t>#25 HT-27.08Ø27.05</t>
  </si>
  <si>
    <t>#26 HT-18.34Ø20.40</t>
  </si>
  <si>
    <t>#26 Ø16.08</t>
  </si>
  <si>
    <t>#27 HT-21.44Ø21.50</t>
  </si>
  <si>
    <t>1.90 ± 0.1</t>
  </si>
  <si>
    <t>#34 HT-23.24Ø27.05</t>
  </si>
  <si>
    <t>#30 Ø21.28</t>
  </si>
  <si>
    <t>29-4733#BJ95</t>
  </si>
  <si>
    <t>#52 HT 24.98Ø24.65</t>
  </si>
  <si>
    <t>29-1235#BJ104</t>
  </si>
  <si>
    <t>357.5 ± 0.5</t>
  </si>
  <si>
    <t>#8/#39HT 29.77Ø29.45</t>
  </si>
  <si>
    <t>#8/#39 HT 29.77Ø29.45</t>
  </si>
  <si>
    <t>H-6</t>
  </si>
  <si>
    <t>A start</t>
  </si>
  <si>
    <t>A end</t>
  </si>
  <si>
    <t>B start</t>
  </si>
  <si>
    <t>B end</t>
  </si>
  <si>
    <t>C start</t>
  </si>
  <si>
    <t>C end</t>
  </si>
  <si>
    <t>D start</t>
  </si>
  <si>
    <t>D end</t>
  </si>
  <si>
    <t>E start</t>
  </si>
  <si>
    <t>E end</t>
  </si>
  <si>
    <t>F start</t>
  </si>
  <si>
    <t>F end</t>
  </si>
  <si>
    <t>G start</t>
  </si>
  <si>
    <t>G end</t>
  </si>
  <si>
    <t>H start</t>
  </si>
  <si>
    <t>H end</t>
  </si>
  <si>
    <t>I start</t>
  </si>
  <si>
    <t>I end</t>
  </si>
  <si>
    <t>Special Instructions</t>
  </si>
  <si>
    <t>**  SPECIAL INSPECTION INSTRUCTIONS  **</t>
  </si>
  <si>
    <t>Marking Dimensions for Cuts/Part Layout</t>
  </si>
  <si>
    <t>4HR</t>
  </si>
  <si>
    <t>JACKET CLEAN</t>
  </si>
  <si>
    <t>A Start</t>
  </si>
  <si>
    <t>A End</t>
  </si>
  <si>
    <t>B Start</t>
  </si>
  <si>
    <t>B End</t>
  </si>
  <si>
    <t>C Start</t>
  </si>
  <si>
    <t>C End</t>
  </si>
  <si>
    <t>D Start</t>
  </si>
  <si>
    <t>D End</t>
  </si>
  <si>
    <t>E Start</t>
  </si>
  <si>
    <t>E End</t>
  </si>
  <si>
    <t>F Start</t>
  </si>
  <si>
    <t>F End</t>
  </si>
  <si>
    <t>G Start</t>
  </si>
  <si>
    <t>G End</t>
  </si>
  <si>
    <t>H Start</t>
  </si>
  <si>
    <t>H End</t>
  </si>
  <si>
    <t>I Start</t>
  </si>
  <si>
    <t>I End</t>
  </si>
  <si>
    <t>(Press Alt+Enter for a new line)</t>
  </si>
  <si>
    <t>Kevin Ray</t>
  </si>
  <si>
    <t>CO/4HR/8HR/24HR/EOR Inspection Required
Case Depth Also Required 34 mm from DOJ End Spec: 4.5 Min</t>
  </si>
  <si>
    <t>CO/4HR/8HR/24HR/EOR Inspection Required</t>
  </si>
  <si>
    <t>29-1550#BJ92</t>
  </si>
  <si>
    <t>29-1243#BJ104</t>
  </si>
  <si>
    <t>414.2 ± 0.5</t>
  </si>
  <si>
    <t>29-4508#BJ100</t>
  </si>
  <si>
    <t>366.9 ± 0.5</t>
  </si>
  <si>
    <t>29-1623#BJ104</t>
  </si>
  <si>
    <t>29-1680#BJ109</t>
  </si>
  <si>
    <t>29-1681#BJ109</t>
  </si>
  <si>
    <t>29-1678#BJ109</t>
  </si>
  <si>
    <t>29-1679#BJ109</t>
  </si>
  <si>
    <t>29-1874#BJ92</t>
  </si>
  <si>
    <t>416.7 ± 0.5</t>
  </si>
  <si>
    <t>29-1552#BJ92</t>
  </si>
  <si>
    <t>404.4 ± 0.5</t>
  </si>
  <si>
    <t>436.5 ± 0.5</t>
  </si>
  <si>
    <t>DOJ Spline Pattern:</t>
  </si>
  <si>
    <t>BJ Spline Pattern:</t>
  </si>
  <si>
    <t>WAITING</t>
  </si>
  <si>
    <t>PASS</t>
  </si>
  <si>
    <t>FAIL</t>
  </si>
  <si>
    <t>BJ Spline Gauge:</t>
  </si>
  <si>
    <t>DOJ Spline Gauge:</t>
  </si>
  <si>
    <t>If no exact Spline Gauge, use closest one within .010 of what is listed. Also check turning lab if none available.</t>
  </si>
  <si>
    <t>Verified By:</t>
  </si>
  <si>
    <t>Kevin P.</t>
  </si>
  <si>
    <t>Kevin R.</t>
  </si>
  <si>
    <t>Travis R.</t>
  </si>
  <si>
    <t>Kyler L.</t>
  </si>
  <si>
    <t>Jason N.</t>
  </si>
  <si>
    <t>Add spline pattern verification, spline gage requiremen, case depth verification</t>
  </si>
  <si>
    <t>29-4636#BJ100</t>
  </si>
  <si>
    <t>30.204 ± .031</t>
  </si>
  <si>
    <t>485 ± .5</t>
  </si>
  <si>
    <t>29-4637#BJ100</t>
  </si>
  <si>
    <t>29-1722#BJ92</t>
  </si>
  <si>
    <t>413.6 ± 0.5</t>
  </si>
  <si>
    <t>29-4639#BJ100</t>
  </si>
  <si>
    <t>469.2 ± 0.5</t>
  </si>
  <si>
    <t>Alex B.</t>
  </si>
  <si>
    <t>Gloria K.</t>
  </si>
  <si>
    <t>Customer</t>
  </si>
  <si>
    <t>NDI</t>
  </si>
  <si>
    <t>NDA1</t>
  </si>
  <si>
    <t>1L1R Only</t>
  </si>
  <si>
    <t>2L2R Only</t>
  </si>
  <si>
    <t>Part Needs to be Scanned on EddySonix</t>
  </si>
  <si>
    <t>EddySonix</t>
  </si>
  <si>
    <t>Yes</t>
  </si>
  <si>
    <t>Add customer name and approval popups and Eddysonix</t>
  </si>
  <si>
    <t>29-1669#BJ109</t>
  </si>
  <si>
    <t>507.0 ± 0.5</t>
  </si>
  <si>
    <t>29-1670#BJ109</t>
  </si>
  <si>
    <t>499.0 ± 0.5</t>
  </si>
  <si>
    <t>29-3684#BJ95</t>
  </si>
  <si>
    <t>596.5 ± 0.5</t>
  </si>
  <si>
    <t>Scan</t>
  </si>
  <si>
    <t>jason</t>
  </si>
  <si>
    <t>HT INSPECTION TRAVELER</t>
  </si>
  <si>
    <t>Macro Inspection</t>
  </si>
  <si>
    <t>34 mm DOJ End All Axis</t>
  </si>
  <si>
    <t>Split Ends- BJ and DOJ All Axis</t>
  </si>
  <si>
    <t>Cut and Split</t>
  </si>
  <si>
    <t>Cut 34 mm DOJ End All Axis</t>
  </si>
  <si>
    <t>1 Axis All Locations/3 Axis Both Ends</t>
  </si>
  <si>
    <t>Polish</t>
  </si>
  <si>
    <t>Microstructure and Grain Size</t>
  </si>
  <si>
    <t># pcs 1 Axis</t>
  </si>
  <si>
    <t>Total Pcs</t>
  </si>
  <si>
    <t>Submission Date:</t>
  </si>
  <si>
    <t>29-4638#BJ100</t>
  </si>
  <si>
    <t>494.2 ± .5</t>
  </si>
  <si>
    <t># Cut Pcs</t>
  </si>
  <si>
    <t>x</t>
  </si>
  <si>
    <t># of Pcs</t>
  </si>
  <si>
    <t>1 Axis Ends Only</t>
  </si>
  <si>
    <t>4 Axis, All Locations</t>
  </si>
  <si>
    <t>Verify Pattern Both Ends All Axis</t>
  </si>
  <si>
    <t>Checkin Only</t>
  </si>
  <si>
    <t>Full Split All Axis-Engineering May Have</t>
  </si>
  <si>
    <t>Check In Only</t>
  </si>
  <si>
    <t>Added Traveler and Adjustment Ticket</t>
  </si>
  <si>
    <t>TANK CLEAN</t>
  </si>
  <si>
    <t>29-2481#BJ104</t>
  </si>
  <si>
    <t>29-2482#BJ104</t>
  </si>
  <si>
    <t xml:space="preserve">32.010 ± .030 </t>
  </si>
  <si>
    <t>499.4 ± 0.5</t>
  </si>
  <si>
    <t>**DOJ Spline Uses 2.032 Pins**</t>
  </si>
  <si>
    <t>6.5 - 8.5</t>
  </si>
  <si>
    <t>CQI Cust</t>
  </si>
  <si>
    <t>CQI Customer</t>
  </si>
  <si>
    <t>Added CQI Customer Designations and Separate Requirements</t>
  </si>
  <si>
    <t>Non-CQI Customer</t>
  </si>
  <si>
    <t>Not Required</t>
  </si>
  <si>
    <t>4 Axis, Ends Only</t>
  </si>
  <si>
    <t>Submission Time:</t>
  </si>
  <si>
    <t>Cut Ends Only, Don't Sand or Polish</t>
  </si>
  <si>
    <t>29-2512#BJ104</t>
  </si>
  <si>
    <t>496.3 ± 0.5</t>
  </si>
  <si>
    <t>29-2513#BJ104</t>
  </si>
  <si>
    <t>yES</t>
  </si>
  <si>
    <t>(1 Bar Only/ Same Bar as Checkin)</t>
  </si>
  <si>
    <t>484.4 ± 0.5</t>
  </si>
  <si>
    <t>29-1622#BJ104</t>
  </si>
  <si>
    <t>BJ Spec</t>
  </si>
  <si>
    <t>DOJ Spec</t>
  </si>
  <si>
    <t>Adjustment Ticket</t>
  </si>
  <si>
    <t>Original Measurements</t>
  </si>
  <si>
    <t>Axis 1/1L</t>
  </si>
  <si>
    <t xml:space="preserve">BJ  </t>
  </si>
  <si>
    <t>DOJ</t>
  </si>
  <si>
    <t>Axis 2/1R</t>
  </si>
  <si>
    <t>Axis 3/2L</t>
  </si>
  <si>
    <t>Axis 4/2R</t>
  </si>
  <si>
    <t>First Adjustment</t>
  </si>
  <si>
    <t>Second Adjustment</t>
  </si>
  <si>
    <t>Third Adjustment</t>
  </si>
  <si>
    <t>Fourth Adjustment</t>
  </si>
  <si>
    <t>Fifth Adjustment</t>
  </si>
  <si>
    <t>Sixth Adjustment</t>
  </si>
  <si>
    <t>Changed from 24hr to 8hr Inspection by :</t>
  </si>
  <si>
    <t>8 HR</t>
  </si>
  <si>
    <t>Eddysonix Pass</t>
  </si>
  <si>
    <t>Eddysonix Fail</t>
  </si>
  <si>
    <t>Pass</t>
  </si>
  <si>
    <t>Fail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</si>
  <si>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</si>
  <si>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</si>
  <si>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</si>
  <si>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</si>
  <si>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</si>
  <si>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</si>
  <si>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</si>
  <si>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</si>
  <si>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</si>
  <si>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Not Available</t>
  </si>
  <si>
    <t>EddySonix Judgement:</t>
  </si>
  <si>
    <t>29-5680#BJ95</t>
  </si>
  <si>
    <t>437.3 ± 0.5</t>
  </si>
  <si>
    <t>xx</t>
  </si>
  <si>
    <t>Eddysonix Pass All Locations</t>
  </si>
  <si>
    <t>4 Axis Both Ends</t>
  </si>
  <si>
    <t>E F G</t>
  </si>
  <si>
    <t>A B C</t>
  </si>
  <si>
    <t>Current
Eddysonix n/a or not yet approved</t>
  </si>
  <si>
    <t xml:space="preserve">A B C D E F G H I </t>
  </si>
  <si>
    <t xml:space="preserve">Cut and Split </t>
  </si>
  <si>
    <t xml:space="preserve">If ES fail on full cut axis, subtract those pieces from total. Do not subtract end pieces.
Cut and Split </t>
  </si>
  <si>
    <t>29-765#BJ109</t>
  </si>
  <si>
    <t>595.1 ± 0.5</t>
  </si>
  <si>
    <t>ES Approved Program</t>
  </si>
  <si>
    <t>Added ES judgement, results and updates to traveler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</si>
</sst>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mm/dd/yy"/>
    <numFmt numFmtId="166" formatCode="[$-409]h:mm\ AM/PM;@"/>
  </numFmts>
  <fonts count="5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  <charset val="1"/>
    </font>
    <font>
      <sz val="12"/>
      <color theme="1"/>
      <name val="Calibri"/>
      <family val="2"/>
      <scheme val="minor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000000"/>
      <name val="Calibri"/>
      <family val="2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9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6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9"/>
      <color theme="1"/>
      <name val="Times New Roman"/>
      <family val="1"/>
    </font>
    <font>
      <b/>
      <sz val="36"/>
      <color theme="1"/>
      <name val="Times New Roman"/>
      <family val="1"/>
    </font>
    <font>
      <b/>
      <sz val="10"/>
      <color theme="1"/>
      <name val="Times New Roman"/>
      <family val="1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4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9"/>
      <color theme="1"/>
      <name val="Times New Roman"/>
      <family val="1"/>
    </font>
    <font>
      <b/>
      <sz val="28"/>
      <color theme="1"/>
      <name val="Times New Roman"/>
      <family val="1"/>
    </font>
    <font>
      <sz val="28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24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DEEBF7"/>
        <bgColor rgb="FFD9D9D9"/>
      </patternFill>
    </fill>
    <fill>
      <patternFill patternType="solid">
        <fgColor rgb="FF2E75B6"/>
        <bgColor rgb="FF0066CC"/>
      </patternFill>
    </fill>
    <fill>
      <patternFill patternType="solid">
        <fgColor rgb="FFFFFF00"/>
        <bgColor rgb="FFFFFF0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rgb="FF9DC3E6"/>
      </top>
      <bottom style="thin">
        <color rgb="FF9DC3E6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ck">
        <color auto="1"/>
      </bottom>
      <diagonal/>
    </border>
    <border>
      <left/>
      <right/>
      <top style="medium">
        <color indexed="64"/>
      </top>
      <bottom style="thick">
        <color auto="1"/>
      </bottom>
      <diagonal/>
    </border>
    <border>
      <left style="thick">
        <color auto="1"/>
      </left>
      <right/>
      <top style="medium">
        <color indexed="64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thick">
        <color auto="1"/>
      </bottom>
      <diagonal/>
    </border>
    <border>
      <left style="medium">
        <color indexed="64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thick">
        <color auto="1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</borders>
  <cellStyleXfs count="7">
    <xf numFmtId="0" fontId="0" fillId="0" borderId="0"/>
    <xf numFmtId="0" fontId="9" fillId="0" borderId="0"/>
    <xf numFmtId="0" fontId="18" fillId="5" borderId="0" applyNumberFormat="0" applyBorder="0" applyAlignment="0" applyProtection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43" fillId="9" borderId="0" applyNumberFormat="0" applyBorder="0" applyAlignment="0" applyProtection="0"/>
    <xf numFmtId="0" fontId="44" fillId="10" borderId="0" applyNumberFormat="0" applyBorder="0" applyAlignment="0" applyProtection="0"/>
  </cellStyleXfs>
  <cellXfs count="264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0" xfId="0" applyFont="1"/>
    <xf numFmtId="0" fontId="0" fillId="0" borderId="0" xfId="0" applyProtection="1">
      <protection locked="0"/>
    </xf>
    <xf numFmtId="0" fontId="9" fillId="0" borderId="1" xfId="1" applyBorder="1" applyAlignment="1">
      <alignment horizontal="center"/>
    </xf>
    <xf numFmtId="0" fontId="9" fillId="0" borderId="1" xfId="1" applyBorder="1" applyAlignment="1">
      <alignment horizontal="center" vertical="center"/>
    </xf>
    <xf numFmtId="0" fontId="9" fillId="0" borderId="1" xfId="1" applyBorder="1" applyAlignment="1">
      <alignment horizontal="right"/>
    </xf>
    <xf numFmtId="0" fontId="9" fillId="0" borderId="1" xfId="1" applyBorder="1"/>
    <xf numFmtId="0" fontId="9" fillId="0" borderId="0" xfId="1" applyAlignment="1">
      <alignment horizontal="center" vertical="center"/>
    </xf>
    <xf numFmtId="164" fontId="9" fillId="0" borderId="0" xfId="1" applyNumberFormat="1" applyAlignment="1">
      <alignment horizontal="center" vertical="center"/>
    </xf>
    <xf numFmtId="0" fontId="9" fillId="0" borderId="0" xfId="1"/>
    <xf numFmtId="0" fontId="8" fillId="0" borderId="0" xfId="1" applyFont="1" applyAlignment="1">
      <alignment horizontal="center" vertical="center"/>
    </xf>
    <xf numFmtId="0" fontId="9" fillId="2" borderId="11" xfId="1" applyFill="1" applyBorder="1" applyAlignment="1">
      <alignment horizontal="center" vertical="center"/>
    </xf>
    <xf numFmtId="0" fontId="0" fillId="4" borderId="4" xfId="0" applyFill="1" applyBorder="1" applyProtection="1">
      <protection locked="0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12" fillId="0" borderId="0" xfId="1" applyFont="1" applyAlignment="1">
      <alignment horizontal="center" vertical="center"/>
    </xf>
    <xf numFmtId="164" fontId="12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 vertical="center"/>
    </xf>
    <xf numFmtId="164" fontId="13" fillId="0" borderId="0" xfId="1" applyNumberFormat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13" fillId="0" borderId="0" xfId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0" fillId="0" borderId="12" xfId="0" applyBorder="1"/>
    <xf numFmtId="0" fontId="0" fillId="0" borderId="12" xfId="0" applyBorder="1" applyAlignment="1">
      <alignment vertical="center"/>
    </xf>
    <xf numFmtId="0" fontId="14" fillId="0" borderId="0" xfId="1" applyFont="1" applyAlignment="1">
      <alignment horizontal="center" vertical="center"/>
    </xf>
    <xf numFmtId="164" fontId="14" fillId="0" borderId="0" xfId="1" applyNumberFormat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164" fontId="15" fillId="0" borderId="0" xfId="1" applyNumberFormat="1" applyFont="1" applyAlignment="1">
      <alignment horizontal="center" vertical="center"/>
    </xf>
    <xf numFmtId="0" fontId="9" fillId="0" borderId="0" xfId="1" applyAlignment="1">
      <alignment horizontal="center"/>
    </xf>
    <xf numFmtId="164" fontId="5" fillId="0" borderId="0" xfId="1" applyNumberFormat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164" fontId="16" fillId="0" borderId="0" xfId="1" applyNumberFormat="1" applyFont="1" applyAlignment="1">
      <alignment horizontal="center" vertical="center"/>
    </xf>
    <xf numFmtId="0" fontId="17" fillId="0" borderId="4" xfId="0" applyFont="1" applyBorder="1" applyAlignment="1">
      <alignment horizontal="center"/>
    </xf>
    <xf numFmtId="0" fontId="17" fillId="0" borderId="0" xfId="0" applyFont="1" applyAlignment="1">
      <alignment horizontal="right"/>
    </xf>
    <xf numFmtId="0" fontId="17" fillId="7" borderId="9" xfId="4" applyFont="1" applyBorder="1" applyAlignment="1">
      <alignment horizontal="center"/>
    </xf>
    <xf numFmtId="0" fontId="17" fillId="6" borderId="9" xfId="3" applyFont="1" applyBorder="1" applyAlignment="1">
      <alignment horizontal="center"/>
    </xf>
    <xf numFmtId="0" fontId="17" fillId="5" borderId="8" xfId="2" applyFont="1" applyBorder="1" applyAlignment="1">
      <alignment horizontal="center"/>
    </xf>
    <xf numFmtId="0" fontId="17" fillId="0" borderId="4" xfId="0" applyFont="1" applyBorder="1"/>
    <xf numFmtId="0" fontId="17" fillId="0" borderId="3" xfId="0" applyFont="1" applyBorder="1"/>
    <xf numFmtId="0" fontId="17" fillId="0" borderId="7" xfId="0" applyFont="1" applyBorder="1" applyAlignment="1">
      <alignment horizontal="right"/>
    </xf>
    <xf numFmtId="0" fontId="21" fillId="0" borderId="16" xfId="0" applyFont="1" applyBorder="1" applyAlignment="1">
      <alignment horizont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right"/>
    </xf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6" fillId="0" borderId="15" xfId="1" applyFont="1" applyBorder="1" applyAlignment="1">
      <alignment horizontal="center"/>
    </xf>
    <xf numFmtId="0" fontId="17" fillId="0" borderId="0" xfId="0" applyFont="1"/>
    <xf numFmtId="0" fontId="9" fillId="0" borderId="0" xfId="1" applyAlignment="1">
      <alignment horizontal="center" vertical="center" wrapText="1"/>
    </xf>
    <xf numFmtId="0" fontId="17" fillId="0" borderId="16" xfId="0" applyFont="1" applyBorder="1" applyAlignment="1">
      <alignment horizontal="center"/>
    </xf>
    <xf numFmtId="0" fontId="25" fillId="0" borderId="0" xfId="1" applyFont="1" applyAlignment="1">
      <alignment horizontal="center" vertical="center"/>
    </xf>
    <xf numFmtId="164" fontId="25" fillId="0" borderId="0" xfId="1" applyNumberFormat="1" applyFont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10" xfId="0" applyFont="1" applyBorder="1" applyAlignment="1">
      <alignment horizontal="right"/>
    </xf>
    <xf numFmtId="0" fontId="22" fillId="0" borderId="0" xfId="0" applyFont="1" applyAlignment="1">
      <alignment horizontal="right"/>
    </xf>
    <xf numFmtId="0" fontId="27" fillId="0" borderId="0" xfId="1" applyFont="1" applyAlignment="1">
      <alignment horizontal="center" vertical="center"/>
    </xf>
    <xf numFmtId="164" fontId="27" fillId="0" borderId="0" xfId="1" applyNumberFormat="1" applyFont="1" applyAlignment="1">
      <alignment horizontal="center" vertical="center"/>
    </xf>
    <xf numFmtId="0" fontId="3" fillId="0" borderId="21" xfId="0" applyFont="1" applyBorder="1" applyAlignment="1">
      <alignment horizontal="center" vertical="center" wrapText="1"/>
    </xf>
    <xf numFmtId="14" fontId="3" fillId="0" borderId="23" xfId="0" applyNumberFormat="1" applyFont="1" applyBorder="1" applyAlignment="1">
      <alignment horizontal="center" vertical="center" wrapText="1"/>
    </xf>
    <xf numFmtId="0" fontId="0" fillId="0" borderId="5" xfId="0" applyBorder="1"/>
    <xf numFmtId="0" fontId="28" fillId="0" borderId="0" xfId="0" applyFont="1" applyAlignment="1">
      <alignment horizontal="center" vertical="center"/>
    </xf>
    <xf numFmtId="0" fontId="1" fillId="0" borderId="0" xfId="0" applyFont="1" applyAlignment="1">
      <alignment horizontal="left"/>
    </xf>
    <xf numFmtId="0" fontId="30" fillId="0" borderId="0" xfId="1" applyFont="1" applyAlignment="1">
      <alignment horizontal="center" vertical="center"/>
    </xf>
    <xf numFmtId="164" fontId="30" fillId="0" borderId="0" xfId="1" applyNumberFormat="1" applyFont="1" applyAlignment="1">
      <alignment horizontal="center" vertical="center"/>
    </xf>
    <xf numFmtId="0" fontId="31" fillId="0" borderId="35" xfId="0" applyFont="1" applyBorder="1"/>
    <xf numFmtId="0" fontId="31" fillId="0" borderId="36" xfId="0" applyFont="1" applyBorder="1"/>
    <xf numFmtId="0" fontId="31" fillId="0" borderId="37" xfId="0" applyFont="1" applyBorder="1"/>
    <xf numFmtId="0" fontId="31" fillId="0" borderId="38" xfId="0" applyFont="1" applyBorder="1"/>
    <xf numFmtId="0" fontId="31" fillId="0" borderId="39" xfId="0" applyFont="1" applyBorder="1"/>
    <xf numFmtId="0" fontId="20" fillId="0" borderId="0" xfId="0" applyFont="1"/>
    <xf numFmtId="0" fontId="31" fillId="0" borderId="4" xfId="0" applyFont="1" applyBorder="1"/>
    <xf numFmtId="0" fontId="31" fillId="0" borderId="0" xfId="0" applyFont="1"/>
    <xf numFmtId="0" fontId="32" fillId="0" borderId="32" xfId="0" applyFont="1" applyBorder="1"/>
    <xf numFmtId="0" fontId="32" fillId="0" borderId="33" xfId="0" applyFont="1" applyBorder="1"/>
    <xf numFmtId="0" fontId="34" fillId="0" borderId="0" xfId="0" applyFont="1" applyAlignment="1">
      <alignment vertical="center"/>
    </xf>
    <xf numFmtId="0" fontId="17" fillId="0" borderId="9" xfId="0" applyFont="1" applyBorder="1" applyAlignment="1">
      <alignment horizontal="center"/>
    </xf>
    <xf numFmtId="0" fontId="0" fillId="0" borderId="4" xfId="0" applyBorder="1" applyAlignment="1" applyProtection="1">
      <alignment horizontal="center" vertical="center"/>
      <protection locked="0"/>
    </xf>
    <xf numFmtId="0" fontId="17" fillId="0" borderId="3" xfId="0" applyFont="1" applyBorder="1" applyAlignment="1">
      <alignment horizontal="center"/>
    </xf>
    <xf numFmtId="0" fontId="0" fillId="4" borderId="49" xfId="0" applyFill="1" applyBorder="1" applyProtection="1">
      <protection locked="0"/>
    </xf>
    <xf numFmtId="0" fontId="0" fillId="4" borderId="50" xfId="0" applyFill="1" applyBorder="1" applyProtection="1">
      <protection locked="0"/>
    </xf>
    <xf numFmtId="0" fontId="0" fillId="4" borderId="51" xfId="0" applyFill="1" applyBorder="1" applyProtection="1">
      <protection locked="0"/>
    </xf>
    <xf numFmtId="0" fontId="0" fillId="0" borderId="6" xfId="0" applyBorder="1" applyProtection="1">
      <protection locked="0"/>
    </xf>
    <xf numFmtId="0" fontId="0" fillId="4" borderId="41" xfId="0" applyFill="1" applyBorder="1" applyProtection="1">
      <protection locked="0"/>
    </xf>
    <xf numFmtId="0" fontId="0" fillId="4" borderId="52" xfId="0" applyFill="1" applyBorder="1" applyProtection="1">
      <protection locked="0"/>
    </xf>
    <xf numFmtId="0" fontId="33" fillId="0" borderId="54" xfId="0" applyFont="1" applyBorder="1" applyAlignment="1">
      <alignment vertical="center"/>
    </xf>
    <xf numFmtId="0" fontId="33" fillId="0" borderId="53" xfId="0" applyFont="1" applyBorder="1" applyAlignment="1">
      <alignment vertical="center"/>
    </xf>
    <xf numFmtId="0" fontId="35" fillId="0" borderId="0" xfId="0" applyFont="1" applyAlignment="1">
      <alignment vertical="center"/>
    </xf>
    <xf numFmtId="0" fontId="37" fillId="0" borderId="53" xfId="0" applyFont="1" applyBorder="1" applyAlignment="1">
      <alignment wrapText="1"/>
    </xf>
    <xf numFmtId="0" fontId="42" fillId="0" borderId="0" xfId="0" applyFont="1" applyAlignment="1">
      <alignment horizontal="center"/>
    </xf>
    <xf numFmtId="0" fontId="44" fillId="0" borderId="0" xfId="6" applyFill="1"/>
    <xf numFmtId="0" fontId="43" fillId="0" borderId="0" xfId="5" applyFill="1" applyAlignment="1">
      <alignment horizontal="center"/>
    </xf>
    <xf numFmtId="0" fontId="45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center" shrinkToFit="1"/>
    </xf>
    <xf numFmtId="0" fontId="31" fillId="0" borderId="36" xfId="0" applyFont="1" applyBorder="1" applyAlignment="1">
      <alignment horizontal="center"/>
    </xf>
    <xf numFmtId="0" fontId="31" fillId="0" borderId="35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49" fillId="0" borderId="0" xfId="0" applyFont="1"/>
    <xf numFmtId="0" fontId="51" fillId="0" borderId="0" xfId="0" applyFont="1" applyAlignment="1">
      <alignment vertical="center"/>
    </xf>
    <xf numFmtId="0" fontId="31" fillId="0" borderId="0" xfId="0" applyFont="1" applyAlignment="1">
      <alignment wrapText="1"/>
    </xf>
    <xf numFmtId="0" fontId="17" fillId="0" borderId="12" xfId="0" applyFont="1" applyBorder="1"/>
    <xf numFmtId="0" fontId="53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right"/>
    </xf>
    <xf numFmtId="0" fontId="17" fillId="0" borderId="12" xfId="0" applyFont="1" applyBorder="1" applyAlignment="1">
      <alignment horizontal="right"/>
    </xf>
    <xf numFmtId="0" fontId="17" fillId="0" borderId="0" xfId="0" applyFont="1" applyAlignment="1">
      <alignment horizontal="right"/>
    </xf>
    <xf numFmtId="0" fontId="0" fillId="0" borderId="47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7" fillId="0" borderId="16" xfId="0" applyFont="1" applyBorder="1" applyAlignment="1">
      <alignment horizontal="center" vertical="center"/>
    </xf>
    <xf numFmtId="0" fontId="17" fillId="0" borderId="42" xfId="0" applyFont="1" applyBorder="1" applyAlignment="1" applyProtection="1">
      <alignment horizontal="center" wrapText="1"/>
      <protection locked="0"/>
    </xf>
    <xf numFmtId="0" fontId="17" fillId="0" borderId="43" xfId="0" applyFont="1" applyBorder="1" applyAlignment="1" applyProtection="1">
      <alignment horizontal="center"/>
      <protection locked="0"/>
    </xf>
    <xf numFmtId="0" fontId="17" fillId="0" borderId="44" xfId="0" applyFont="1" applyBorder="1" applyAlignment="1" applyProtection="1">
      <alignment horizontal="center"/>
      <protection locked="0"/>
    </xf>
    <xf numFmtId="0" fontId="4" fillId="0" borderId="22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14" fontId="0" fillId="0" borderId="42" xfId="0" applyNumberFormat="1" applyBorder="1" applyAlignment="1" applyProtection="1">
      <alignment horizontal="center"/>
      <protection locked="0"/>
    </xf>
    <xf numFmtId="14" fontId="0" fillId="0" borderId="43" xfId="0" applyNumberFormat="1" applyBorder="1" applyAlignment="1" applyProtection="1">
      <alignment horizontal="center"/>
      <protection locked="0"/>
    </xf>
    <xf numFmtId="14" fontId="0" fillId="0" borderId="44" xfId="0" applyNumberFormat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17" fillId="0" borderId="10" xfId="0" applyFont="1" applyBorder="1" applyAlignment="1">
      <alignment horizontal="right"/>
    </xf>
    <xf numFmtId="0" fontId="0" fillId="0" borderId="0" xfId="0" applyAlignment="1">
      <alignment horizontal="right"/>
    </xf>
    <xf numFmtId="0" fontId="23" fillId="0" borderId="9" xfId="0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17" fillId="0" borderId="0" xfId="0" applyFont="1" applyAlignment="1">
      <alignment horizontal="right" wrapText="1"/>
    </xf>
    <xf numFmtId="0" fontId="23" fillId="0" borderId="4" xfId="0" applyFont="1" applyBorder="1" applyAlignment="1">
      <alignment horizontal="center"/>
    </xf>
    <xf numFmtId="0" fontId="29" fillId="8" borderId="0" xfId="0" applyFont="1" applyFill="1" applyAlignment="1">
      <alignment horizontal="center"/>
    </xf>
    <xf numFmtId="0" fontId="17" fillId="0" borderId="0" xfId="0" applyFont="1" applyAlignment="1">
      <alignment horizontal="right" vertical="center"/>
    </xf>
    <xf numFmtId="0" fontId="0" fillId="4" borderId="10" xfId="0" applyFill="1" applyBorder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17" fillId="0" borderId="4" xfId="0" applyFont="1" applyBorder="1" applyAlignment="1">
      <alignment horizontal="center"/>
    </xf>
    <xf numFmtId="0" fontId="0" fillId="0" borderId="42" xfId="0" applyBorder="1" applyAlignment="1" applyProtection="1">
      <alignment horizontal="center"/>
      <protection locked="0"/>
    </xf>
    <xf numFmtId="0" fontId="0" fillId="0" borderId="43" xfId="0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3" borderId="9" xfId="0" applyFont="1" applyFill="1" applyBorder="1" applyAlignment="1">
      <alignment horizontal="center"/>
    </xf>
    <xf numFmtId="0" fontId="17" fillId="3" borderId="13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166" fontId="0" fillId="0" borderId="45" xfId="0" applyNumberFormat="1" applyBorder="1" applyAlignment="1" applyProtection="1">
      <alignment horizontal="center"/>
      <protection locked="0"/>
    </xf>
    <xf numFmtId="166" fontId="0" fillId="0" borderId="4" xfId="0" applyNumberFormat="1" applyBorder="1" applyAlignment="1" applyProtection="1">
      <alignment horizontal="center"/>
      <protection locked="0"/>
    </xf>
    <xf numFmtId="166" fontId="0" fillId="0" borderId="46" xfId="0" applyNumberFormat="1" applyBorder="1" applyAlignment="1" applyProtection="1">
      <alignment horizontal="center"/>
      <protection locked="0"/>
    </xf>
    <xf numFmtId="0" fontId="0" fillId="0" borderId="45" xfId="0" applyBorder="1" applyAlignment="1" applyProtection="1">
      <alignment horizontal="center"/>
      <protection locked="0"/>
    </xf>
    <xf numFmtId="0" fontId="0" fillId="0" borderId="46" xfId="0" applyBorder="1" applyAlignment="1" applyProtection="1">
      <alignment horizontal="center"/>
      <protection locked="0"/>
    </xf>
    <xf numFmtId="0" fontId="0" fillId="0" borderId="0" xfId="0" applyAlignment="1">
      <alignment horizontal="right" vertical="center"/>
    </xf>
    <xf numFmtId="0" fontId="26" fillId="0" borderId="0" xfId="0" applyFont="1" applyAlignment="1">
      <alignment horizontal="center" vertical="center" wrapText="1"/>
    </xf>
    <xf numFmtId="0" fontId="17" fillId="3" borderId="6" xfId="0" applyFont="1" applyFill="1" applyBorder="1" applyAlignment="1">
      <alignment horizontal="center"/>
    </xf>
    <xf numFmtId="0" fontId="54" fillId="12" borderId="0" xfId="0" applyFont="1" applyFill="1" applyAlignment="1">
      <alignment horizontal="center" vertical="center"/>
    </xf>
    <xf numFmtId="0" fontId="54" fillId="12" borderId="5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17" fillId="0" borderId="4" xfId="0" applyFont="1" applyBorder="1" applyAlignment="1">
      <alignment horizontal="center" shrinkToFit="1"/>
    </xf>
    <xf numFmtId="0" fontId="0" fillId="0" borderId="0" xfId="0" applyAlignment="1" applyProtection="1">
      <alignment horizontal="center"/>
      <protection locked="0"/>
    </xf>
    <xf numFmtId="0" fontId="19" fillId="0" borderId="29" xfId="0" applyFont="1" applyBorder="1" applyAlignment="1">
      <alignment horizontal="center"/>
    </xf>
    <xf numFmtId="0" fontId="19" fillId="0" borderId="30" xfId="0" applyFont="1" applyBorder="1" applyAlignment="1">
      <alignment horizontal="center"/>
    </xf>
    <xf numFmtId="0" fontId="19" fillId="0" borderId="27" xfId="0" applyFont="1" applyBorder="1" applyAlignment="1">
      <alignment horizontal="center"/>
    </xf>
    <xf numFmtId="0" fontId="19" fillId="0" borderId="31" xfId="0" applyFont="1" applyBorder="1" applyAlignment="1">
      <alignment horizontal="center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1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0" borderId="10" xfId="0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31" fillId="0" borderId="35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center" shrinkToFit="1"/>
    </xf>
    <xf numFmtId="0" fontId="31" fillId="0" borderId="38" xfId="0" applyFont="1" applyBorder="1" applyAlignment="1">
      <alignment horizontal="center" shrinkToFit="1"/>
    </xf>
    <xf numFmtId="0" fontId="31" fillId="0" borderId="38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32" fillId="0" borderId="32" xfId="0" applyFont="1" applyBorder="1" applyAlignment="1">
      <alignment horizontal="center" vertical="center"/>
    </xf>
    <xf numFmtId="0" fontId="32" fillId="0" borderId="33" xfId="0" applyFont="1" applyBorder="1" applyAlignment="1">
      <alignment horizontal="center" vertical="center"/>
    </xf>
    <xf numFmtId="0" fontId="32" fillId="0" borderId="34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35" xfId="0" applyFont="1" applyBorder="1" applyAlignment="1">
      <alignment horizontal="center" vertical="center"/>
    </xf>
    <xf numFmtId="0" fontId="32" fillId="0" borderId="38" xfId="0" applyFont="1" applyBorder="1" applyAlignment="1">
      <alignment horizontal="center" vertical="center"/>
    </xf>
    <xf numFmtId="0" fontId="32" fillId="0" borderId="39" xfId="0" applyFont="1" applyBorder="1" applyAlignment="1">
      <alignment horizontal="center" vertical="center"/>
    </xf>
    <xf numFmtId="0" fontId="31" fillId="0" borderId="0" xfId="0" applyFont="1" applyAlignment="1">
      <alignment horizontal="right" vertical="center"/>
    </xf>
    <xf numFmtId="0" fontId="31" fillId="0" borderId="38" xfId="0" applyFont="1" applyBorder="1" applyAlignment="1">
      <alignment horizontal="right" vertical="center"/>
    </xf>
    <xf numFmtId="0" fontId="33" fillId="0" borderId="37" xfId="0" applyFont="1" applyBorder="1" applyAlignment="1">
      <alignment horizontal="center" vertical="center"/>
    </xf>
    <xf numFmtId="0" fontId="33" fillId="0" borderId="38" xfId="0" applyFont="1" applyBorder="1" applyAlignment="1">
      <alignment horizontal="center" vertical="center"/>
    </xf>
    <xf numFmtId="165" fontId="32" fillId="0" borderId="38" xfId="0" applyNumberFormat="1" applyFont="1" applyBorder="1" applyAlignment="1">
      <alignment horizontal="center" vertical="center"/>
    </xf>
    <xf numFmtId="165" fontId="31" fillId="0" borderId="38" xfId="0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32" fillId="0" borderId="32" xfId="0" applyFont="1" applyBorder="1" applyAlignment="1">
      <alignment horizontal="center"/>
    </xf>
    <xf numFmtId="0" fontId="32" fillId="0" borderId="33" xfId="0" applyFont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50" fillId="0" borderId="54" xfId="0" applyFont="1" applyBorder="1" applyAlignment="1">
      <alignment horizontal="center" vertical="center" wrapText="1"/>
    </xf>
    <xf numFmtId="0" fontId="50" fillId="0" borderId="53" xfId="0" applyFont="1" applyBorder="1" applyAlignment="1">
      <alignment horizontal="center" vertical="center" wrapText="1"/>
    </xf>
    <xf numFmtId="0" fontId="50" fillId="0" borderId="55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66" fontId="36" fillId="0" borderId="0" xfId="0" applyNumberFormat="1" applyFont="1" applyAlignment="1">
      <alignment horizontal="center" vertical="center"/>
    </xf>
    <xf numFmtId="0" fontId="33" fillId="0" borderId="35" xfId="0" applyFont="1" applyBorder="1" applyAlignment="1">
      <alignment horizontal="center" wrapText="1"/>
    </xf>
    <xf numFmtId="0" fontId="33" fillId="0" borderId="0" xfId="0" applyFont="1" applyAlignment="1">
      <alignment horizontal="center" wrapText="1"/>
    </xf>
    <xf numFmtId="0" fontId="33" fillId="0" borderId="36" xfId="0" applyFont="1" applyBorder="1" applyAlignment="1">
      <alignment horizontal="center" wrapText="1"/>
    </xf>
    <xf numFmtId="0" fontId="33" fillId="0" borderId="37" xfId="0" applyFont="1" applyBorder="1" applyAlignment="1">
      <alignment horizontal="center" wrapText="1"/>
    </xf>
    <xf numFmtId="0" fontId="33" fillId="0" borderId="38" xfId="0" applyFont="1" applyBorder="1" applyAlignment="1">
      <alignment horizontal="center" wrapText="1"/>
    </xf>
    <xf numFmtId="0" fontId="33" fillId="0" borderId="39" xfId="0" applyFont="1" applyBorder="1" applyAlignment="1">
      <alignment horizontal="center" wrapText="1"/>
    </xf>
    <xf numFmtId="0" fontId="32" fillId="0" borderId="35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36" xfId="0" applyFont="1" applyBorder="1" applyAlignment="1">
      <alignment horizontal="center"/>
    </xf>
    <xf numFmtId="0" fontId="52" fillId="0" borderId="32" xfId="0" applyFont="1" applyBorder="1" applyAlignment="1">
      <alignment horizontal="center" vertical="center" wrapText="1"/>
    </xf>
    <xf numFmtId="0" fontId="52" fillId="0" borderId="33" xfId="0" applyFont="1" applyBorder="1" applyAlignment="1">
      <alignment horizontal="center" vertical="center" wrapText="1"/>
    </xf>
    <xf numFmtId="0" fontId="52" fillId="0" borderId="34" xfId="0" applyFont="1" applyBorder="1" applyAlignment="1">
      <alignment horizontal="center" vertical="center" wrapText="1"/>
    </xf>
    <xf numFmtId="0" fontId="32" fillId="0" borderId="38" xfId="0" applyFont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54" xfId="0" applyFont="1" applyBorder="1" applyAlignment="1">
      <alignment horizontal="center"/>
    </xf>
    <xf numFmtId="0" fontId="32" fillId="0" borderId="53" xfId="0" applyFont="1" applyBorder="1" applyAlignment="1">
      <alignment horizontal="center"/>
    </xf>
    <xf numFmtId="0" fontId="32" fillId="0" borderId="55" xfId="0" applyFont="1" applyBorder="1" applyAlignment="1">
      <alignment horizontal="center"/>
    </xf>
    <xf numFmtId="0" fontId="38" fillId="0" borderId="53" xfId="0" applyFont="1" applyBorder="1" applyAlignment="1">
      <alignment horizontal="center" vertical="center"/>
    </xf>
    <xf numFmtId="165" fontId="32" fillId="0" borderId="53" xfId="0" applyNumberFormat="1" applyFont="1" applyBorder="1" applyAlignment="1">
      <alignment horizontal="center" vertical="center"/>
    </xf>
    <xf numFmtId="0" fontId="32" fillId="0" borderId="53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31" fillId="0" borderId="36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wrapText="1"/>
    </xf>
    <xf numFmtId="0" fontId="46" fillId="11" borderId="38" xfId="0" applyFont="1" applyFill="1" applyBorder="1" applyAlignment="1">
      <alignment horizontal="center" vertical="center" wrapText="1"/>
    </xf>
    <xf numFmtId="0" fontId="46" fillId="11" borderId="38" xfId="0" applyFont="1" applyFill="1" applyBorder="1" applyAlignment="1">
      <alignment horizontal="center" vertical="center"/>
    </xf>
    <xf numFmtId="0" fontId="48" fillId="11" borderId="38" xfId="0" applyFont="1" applyFill="1" applyBorder="1" applyAlignment="1">
      <alignment horizontal="center" vertical="center"/>
    </xf>
    <xf numFmtId="0" fontId="47" fillId="11" borderId="38" xfId="0" applyFont="1" applyFill="1" applyBorder="1" applyAlignment="1">
      <alignment horizontal="center" vertical="center"/>
    </xf>
    <xf numFmtId="0" fontId="41" fillId="0" borderId="54" xfId="0" applyFont="1" applyBorder="1" applyAlignment="1">
      <alignment horizontal="right" vertical="center" wrapText="1"/>
    </xf>
    <xf numFmtId="0" fontId="41" fillId="0" borderId="53" xfId="0" applyFont="1" applyBorder="1" applyAlignment="1">
      <alignment horizontal="right" vertical="center" wrapText="1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</cellXfs>
  <cellStyles count="7">
    <cellStyle name="20% - Accent1" xfId="2" builtinId="30"/>
    <cellStyle name="20% - Accent4" xfId="3" builtinId="42"/>
    <cellStyle name="20% - Accent6" xfId="4" builtinId="50"/>
    <cellStyle name="Bad" xfId="6" builtinId="27"/>
    <cellStyle name="Good" xfId="5" builtinId="26"/>
    <cellStyle name="Normal" xfId="0" builtinId="0"/>
    <cellStyle name="Normal 2" xfId="1" xr:uid="{00000000-0005-0000-0000-000004000000}"/>
  </cellStyles>
  <dxfs count="52"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0.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0.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0.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0.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0.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0.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0.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0.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0.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0.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0.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0.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7C8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gradientFill degree="90">
          <stop position="0">
            <color theme="0" tint="-0.1490218817712943"/>
          </stop>
          <stop position="0.5">
            <color rgb="FFFF7C80"/>
          </stop>
          <stop position="1">
            <color theme="0" tint="-0.1490218817712943"/>
          </stop>
        </gradientFill>
      </fill>
    </dxf>
    <dxf>
      <fill>
        <patternFill patternType="solid">
          <bgColor rgb="FFFF00FF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006100"/>
      <color rgb="FFC6EFCE"/>
      <color rgb="FFFF7C80"/>
      <color rgb="FF33CCFF"/>
      <color rgb="FF00FF99"/>
      <color rgb="FF00FF00"/>
      <color rgb="FFFF00FF"/>
      <color rgb="FF33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43178</xdr:colOff>
      <xdr:row>31</xdr:row>
      <xdr:rowOff>30795</xdr:rowOff>
    </xdr:from>
    <xdr:to>
      <xdr:col>13</xdr:col>
      <xdr:colOff>289533</xdr:colOff>
      <xdr:row>31</xdr:row>
      <xdr:rowOff>1204119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1313" y="5789757"/>
          <a:ext cx="7104355" cy="1173324"/>
        </a:xfrm>
        <a:prstGeom prst="rect">
          <a:avLst/>
        </a:prstGeom>
      </xdr:spPr>
    </xdr:pic>
    <xdr:clientData/>
  </xdr:twoCellAnchor>
  <xdr:twoCellAnchor>
    <xdr:from>
      <xdr:col>1</xdr:col>
      <xdr:colOff>68234</xdr:colOff>
      <xdr:row>32</xdr:row>
      <xdr:rowOff>40003</xdr:rowOff>
    </xdr:from>
    <xdr:to>
      <xdr:col>13</xdr:col>
      <xdr:colOff>160223</xdr:colOff>
      <xdr:row>32</xdr:row>
      <xdr:rowOff>1216807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3074" y="6136003"/>
          <a:ext cx="7033809" cy="1176804"/>
        </a:xfrm>
        <a:prstGeom prst="rect">
          <a:avLst/>
        </a:prstGeom>
      </xdr:spPr>
    </xdr:pic>
    <xdr:clientData/>
  </xdr:twoCellAnchor>
  <xdr:twoCellAnchor>
    <xdr:from>
      <xdr:col>1</xdr:col>
      <xdr:colOff>78705</xdr:colOff>
      <xdr:row>33</xdr:row>
      <xdr:rowOff>44779</xdr:rowOff>
    </xdr:from>
    <xdr:to>
      <xdr:col>13</xdr:col>
      <xdr:colOff>82183</xdr:colOff>
      <xdr:row>33</xdr:row>
      <xdr:rowOff>1188448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3545" y="7382839"/>
          <a:ext cx="6945298" cy="1143669"/>
        </a:xfrm>
        <a:prstGeom prst="rect">
          <a:avLst/>
        </a:prstGeom>
      </xdr:spPr>
    </xdr:pic>
    <xdr:clientData/>
  </xdr:twoCellAnchor>
  <xdr:twoCellAnchor>
    <xdr:from>
      <xdr:col>1</xdr:col>
      <xdr:colOff>70677</xdr:colOff>
      <xdr:row>34</xdr:row>
      <xdr:rowOff>51218</xdr:rowOff>
    </xdr:from>
    <xdr:to>
      <xdr:col>13</xdr:col>
      <xdr:colOff>131134</xdr:colOff>
      <xdr:row>34</xdr:row>
      <xdr:rowOff>1203068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5517" y="8631338"/>
          <a:ext cx="7002277" cy="1151850"/>
        </a:xfrm>
        <a:prstGeom prst="rect">
          <a:avLst/>
        </a:prstGeom>
      </xdr:spPr>
    </xdr:pic>
    <xdr:clientData/>
  </xdr:twoCellAnchor>
  <xdr:twoCellAnchor>
    <xdr:from>
      <xdr:col>0</xdr:col>
      <xdr:colOff>616569</xdr:colOff>
      <xdr:row>35</xdr:row>
      <xdr:rowOff>64608</xdr:rowOff>
    </xdr:from>
    <xdr:to>
      <xdr:col>13</xdr:col>
      <xdr:colOff>203730</xdr:colOff>
      <xdr:row>35</xdr:row>
      <xdr:rowOff>1197298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6569" y="9886788"/>
          <a:ext cx="7153821" cy="1132690"/>
        </a:xfrm>
        <a:prstGeom prst="rect">
          <a:avLst/>
        </a:prstGeom>
      </xdr:spPr>
    </xdr:pic>
    <xdr:clientData/>
  </xdr:twoCellAnchor>
  <xdr:twoCellAnchor>
    <xdr:from>
      <xdr:col>1</xdr:col>
      <xdr:colOff>34178</xdr:colOff>
      <xdr:row>36</xdr:row>
      <xdr:rowOff>28721</xdr:rowOff>
    </xdr:from>
    <xdr:to>
      <xdr:col>13</xdr:col>
      <xdr:colOff>144197</xdr:colOff>
      <xdr:row>36</xdr:row>
      <xdr:rowOff>1210308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59018" y="11092961"/>
          <a:ext cx="7051839" cy="1181587"/>
        </a:xfrm>
        <a:prstGeom prst="rect">
          <a:avLst/>
        </a:prstGeom>
      </xdr:spPr>
    </xdr:pic>
    <xdr:clientData/>
  </xdr:twoCellAnchor>
  <xdr:twoCellAnchor>
    <xdr:from>
      <xdr:col>1</xdr:col>
      <xdr:colOff>39538</xdr:colOff>
      <xdr:row>37</xdr:row>
      <xdr:rowOff>38324</xdr:rowOff>
    </xdr:from>
    <xdr:to>
      <xdr:col>13</xdr:col>
      <xdr:colOff>247650</xdr:colOff>
      <xdr:row>37</xdr:row>
      <xdr:rowOff>1212628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9138" y="13211399"/>
          <a:ext cx="7075637" cy="1174304"/>
        </a:xfrm>
        <a:prstGeom prst="rect">
          <a:avLst/>
        </a:prstGeom>
      </xdr:spPr>
    </xdr:pic>
    <xdr:clientData/>
  </xdr:twoCellAnchor>
  <xdr:twoCellAnchor>
    <xdr:from>
      <xdr:col>1</xdr:col>
      <xdr:colOff>47942</xdr:colOff>
      <xdr:row>39</xdr:row>
      <xdr:rowOff>25713</xdr:rowOff>
    </xdr:from>
    <xdr:to>
      <xdr:col>14</xdr:col>
      <xdr:colOff>16391</xdr:colOff>
      <xdr:row>39</xdr:row>
      <xdr:rowOff>1208664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6077" y="15690675"/>
          <a:ext cx="7434583" cy="1182951"/>
        </a:xfrm>
        <a:prstGeom prst="rect">
          <a:avLst/>
        </a:prstGeom>
      </xdr:spPr>
    </xdr:pic>
    <xdr:clientData/>
  </xdr:twoCellAnchor>
  <xdr:twoCellAnchor>
    <xdr:from>
      <xdr:col>1</xdr:col>
      <xdr:colOff>73611</xdr:colOff>
      <xdr:row>38</xdr:row>
      <xdr:rowOff>44913</xdr:rowOff>
    </xdr:from>
    <xdr:to>
      <xdr:col>12</xdr:col>
      <xdr:colOff>561976</xdr:colOff>
      <xdr:row>38</xdr:row>
      <xdr:rowOff>1205010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211" y="14456238"/>
          <a:ext cx="6746290" cy="1160097"/>
        </a:xfrm>
        <a:prstGeom prst="rect">
          <a:avLst/>
        </a:prstGeom>
      </xdr:spPr>
    </xdr:pic>
    <xdr:clientData/>
  </xdr:twoCellAnchor>
  <xdr:twoCellAnchor>
    <xdr:from>
      <xdr:col>1</xdr:col>
      <xdr:colOff>32385</xdr:colOff>
      <xdr:row>41</xdr:row>
      <xdr:rowOff>41277</xdr:rowOff>
    </xdr:from>
    <xdr:to>
      <xdr:col>12</xdr:col>
      <xdr:colOff>9525</xdr:colOff>
      <xdr:row>41</xdr:row>
      <xdr:rowOff>1210418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1985" y="18167352"/>
          <a:ext cx="6235065" cy="1169141"/>
        </a:xfrm>
        <a:prstGeom prst="rect">
          <a:avLst/>
        </a:prstGeom>
      </xdr:spPr>
    </xdr:pic>
    <xdr:clientData/>
  </xdr:twoCellAnchor>
  <xdr:twoCellAnchor>
    <xdr:from>
      <xdr:col>1</xdr:col>
      <xdr:colOff>19051</xdr:colOff>
      <xdr:row>45</xdr:row>
      <xdr:rowOff>40222</xdr:rowOff>
    </xdr:from>
    <xdr:to>
      <xdr:col>12</xdr:col>
      <xdr:colOff>581026</xdr:colOff>
      <xdr:row>45</xdr:row>
      <xdr:rowOff>1202593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8651" y="23119297"/>
          <a:ext cx="6819900" cy="1162371"/>
        </a:xfrm>
        <a:prstGeom prst="rect">
          <a:avLst/>
        </a:prstGeom>
      </xdr:spPr>
    </xdr:pic>
    <xdr:clientData/>
  </xdr:twoCellAnchor>
  <xdr:twoCellAnchor>
    <xdr:from>
      <xdr:col>1</xdr:col>
      <xdr:colOff>9965</xdr:colOff>
      <xdr:row>46</xdr:row>
      <xdr:rowOff>49183</xdr:rowOff>
    </xdr:from>
    <xdr:to>
      <xdr:col>13</xdr:col>
      <xdr:colOff>42716</xdr:colOff>
      <xdr:row>46</xdr:row>
      <xdr:rowOff>1210662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19565" y="24366508"/>
          <a:ext cx="6900276" cy="1161479"/>
        </a:xfrm>
        <a:prstGeom prst="rect">
          <a:avLst/>
        </a:prstGeom>
      </xdr:spPr>
    </xdr:pic>
    <xdr:clientData/>
  </xdr:twoCellAnchor>
  <xdr:twoCellAnchor>
    <xdr:from>
      <xdr:col>1</xdr:col>
      <xdr:colOff>20049</xdr:colOff>
      <xdr:row>47</xdr:row>
      <xdr:rowOff>23063</xdr:rowOff>
    </xdr:from>
    <xdr:to>
      <xdr:col>13</xdr:col>
      <xdr:colOff>109962</xdr:colOff>
      <xdr:row>47</xdr:row>
      <xdr:rowOff>1226638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29649" y="25578638"/>
          <a:ext cx="6957438" cy="1203575"/>
        </a:xfrm>
        <a:prstGeom prst="rect">
          <a:avLst/>
        </a:prstGeom>
      </xdr:spPr>
    </xdr:pic>
    <xdr:clientData/>
  </xdr:twoCellAnchor>
  <xdr:twoCellAnchor>
    <xdr:from>
      <xdr:col>1</xdr:col>
      <xdr:colOff>3182</xdr:colOff>
      <xdr:row>50</xdr:row>
      <xdr:rowOff>41695</xdr:rowOff>
    </xdr:from>
    <xdr:to>
      <xdr:col>13</xdr:col>
      <xdr:colOff>66675</xdr:colOff>
      <xdr:row>50</xdr:row>
      <xdr:rowOff>1197253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12782" y="29312020"/>
          <a:ext cx="6931018" cy="1155558"/>
        </a:xfrm>
        <a:prstGeom prst="rect">
          <a:avLst/>
        </a:prstGeom>
      </xdr:spPr>
    </xdr:pic>
    <xdr:clientData/>
  </xdr:twoCellAnchor>
  <xdr:twoCellAnchor>
    <xdr:from>
      <xdr:col>1</xdr:col>
      <xdr:colOff>15761</xdr:colOff>
      <xdr:row>51</xdr:row>
      <xdr:rowOff>32185</xdr:rowOff>
    </xdr:from>
    <xdr:to>
      <xdr:col>12</xdr:col>
      <xdr:colOff>523875</xdr:colOff>
      <xdr:row>51</xdr:row>
      <xdr:rowOff>1209585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25361" y="30540760"/>
          <a:ext cx="6766039" cy="1177400"/>
        </a:xfrm>
        <a:prstGeom prst="rect">
          <a:avLst/>
        </a:prstGeom>
      </xdr:spPr>
    </xdr:pic>
    <xdr:clientData/>
  </xdr:twoCellAnchor>
  <xdr:twoCellAnchor>
    <xdr:from>
      <xdr:col>0</xdr:col>
      <xdr:colOff>590476</xdr:colOff>
      <xdr:row>52</xdr:row>
      <xdr:rowOff>42505</xdr:rowOff>
    </xdr:from>
    <xdr:to>
      <xdr:col>13</xdr:col>
      <xdr:colOff>38100</xdr:colOff>
      <xdr:row>52</xdr:row>
      <xdr:rowOff>1207131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90476" y="31789330"/>
          <a:ext cx="6924749" cy="1164626"/>
        </a:xfrm>
        <a:prstGeom prst="rect">
          <a:avLst/>
        </a:prstGeom>
      </xdr:spPr>
    </xdr:pic>
    <xdr:clientData/>
  </xdr:twoCellAnchor>
  <xdr:twoCellAnchor>
    <xdr:from>
      <xdr:col>0</xdr:col>
      <xdr:colOff>445349</xdr:colOff>
      <xdr:row>53</xdr:row>
      <xdr:rowOff>37425</xdr:rowOff>
    </xdr:from>
    <xdr:to>
      <xdr:col>13</xdr:col>
      <xdr:colOff>180975</xdr:colOff>
      <xdr:row>53</xdr:row>
      <xdr:rowOff>1205947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45349" y="33022500"/>
          <a:ext cx="7212751" cy="1168522"/>
        </a:xfrm>
        <a:prstGeom prst="rect">
          <a:avLst/>
        </a:prstGeom>
      </xdr:spPr>
    </xdr:pic>
    <xdr:clientData/>
  </xdr:twoCellAnchor>
  <xdr:twoCellAnchor>
    <xdr:from>
      <xdr:col>1</xdr:col>
      <xdr:colOff>37513</xdr:colOff>
      <xdr:row>54</xdr:row>
      <xdr:rowOff>38622</xdr:rowOff>
    </xdr:from>
    <xdr:to>
      <xdr:col>13</xdr:col>
      <xdr:colOff>257176</xdr:colOff>
      <xdr:row>54</xdr:row>
      <xdr:rowOff>1197206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7113" y="34261947"/>
          <a:ext cx="7087188" cy="1158584"/>
        </a:xfrm>
        <a:prstGeom prst="rect">
          <a:avLst/>
        </a:prstGeom>
      </xdr:spPr>
    </xdr:pic>
    <xdr:clientData/>
  </xdr:twoCellAnchor>
  <xdr:twoCellAnchor>
    <xdr:from>
      <xdr:col>1</xdr:col>
      <xdr:colOff>5090</xdr:colOff>
      <xdr:row>55</xdr:row>
      <xdr:rowOff>42008</xdr:rowOff>
    </xdr:from>
    <xdr:to>
      <xdr:col>13</xdr:col>
      <xdr:colOff>438150</xdr:colOff>
      <xdr:row>55</xdr:row>
      <xdr:rowOff>1211771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4690" y="35503583"/>
          <a:ext cx="7300585" cy="1169763"/>
        </a:xfrm>
        <a:prstGeom prst="rect">
          <a:avLst/>
        </a:prstGeom>
      </xdr:spPr>
    </xdr:pic>
    <xdr:clientData/>
  </xdr:twoCellAnchor>
  <xdr:twoCellAnchor>
    <xdr:from>
      <xdr:col>0</xdr:col>
      <xdr:colOff>580127</xdr:colOff>
      <xdr:row>56</xdr:row>
      <xdr:rowOff>35139</xdr:rowOff>
    </xdr:from>
    <xdr:to>
      <xdr:col>13</xdr:col>
      <xdr:colOff>552450</xdr:colOff>
      <xdr:row>56</xdr:row>
      <xdr:rowOff>1208859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80127" y="36734964"/>
          <a:ext cx="7449448" cy="1173720"/>
        </a:xfrm>
        <a:prstGeom prst="rect">
          <a:avLst/>
        </a:prstGeom>
      </xdr:spPr>
    </xdr:pic>
    <xdr:clientData/>
  </xdr:twoCellAnchor>
  <xdr:twoCellAnchor>
    <xdr:from>
      <xdr:col>0</xdr:col>
      <xdr:colOff>486543</xdr:colOff>
      <xdr:row>61</xdr:row>
      <xdr:rowOff>37050</xdr:rowOff>
    </xdr:from>
    <xdr:to>
      <xdr:col>14</xdr:col>
      <xdr:colOff>138298</xdr:colOff>
      <xdr:row>61</xdr:row>
      <xdr:rowOff>1221400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86543" y="42152790"/>
          <a:ext cx="7828015" cy="1184350"/>
        </a:xfrm>
        <a:prstGeom prst="rect">
          <a:avLst/>
        </a:prstGeom>
      </xdr:spPr>
    </xdr:pic>
    <xdr:clientData/>
  </xdr:twoCellAnchor>
  <xdr:twoCellAnchor>
    <xdr:from>
      <xdr:col>0</xdr:col>
      <xdr:colOff>462094</xdr:colOff>
      <xdr:row>57</xdr:row>
      <xdr:rowOff>36283</xdr:rowOff>
    </xdr:from>
    <xdr:to>
      <xdr:col>14</xdr:col>
      <xdr:colOff>270122</xdr:colOff>
      <xdr:row>57</xdr:row>
      <xdr:rowOff>1204262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62094" y="37183783"/>
          <a:ext cx="7984288" cy="1167979"/>
        </a:xfrm>
        <a:prstGeom prst="rect">
          <a:avLst/>
        </a:prstGeom>
      </xdr:spPr>
    </xdr:pic>
    <xdr:clientData/>
  </xdr:twoCellAnchor>
  <xdr:twoCellAnchor>
    <xdr:from>
      <xdr:col>0</xdr:col>
      <xdr:colOff>408961</xdr:colOff>
      <xdr:row>60</xdr:row>
      <xdr:rowOff>42215</xdr:rowOff>
    </xdr:from>
    <xdr:to>
      <xdr:col>13</xdr:col>
      <xdr:colOff>240323</xdr:colOff>
      <xdr:row>60</xdr:row>
      <xdr:rowOff>1206581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08961" y="5639984"/>
          <a:ext cx="7404470" cy="1164366"/>
        </a:xfrm>
        <a:prstGeom prst="rect">
          <a:avLst/>
        </a:prstGeom>
      </xdr:spPr>
    </xdr:pic>
    <xdr:clientData/>
  </xdr:twoCellAnchor>
  <xdr:twoCellAnchor>
    <xdr:from>
      <xdr:col>0</xdr:col>
      <xdr:colOff>600425</xdr:colOff>
      <xdr:row>62</xdr:row>
      <xdr:rowOff>41880</xdr:rowOff>
    </xdr:from>
    <xdr:to>
      <xdr:col>12</xdr:col>
      <xdr:colOff>597472</xdr:colOff>
      <xdr:row>62</xdr:row>
      <xdr:rowOff>1212179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00425" y="43399680"/>
          <a:ext cx="6954107" cy="1170299"/>
        </a:xfrm>
        <a:prstGeom prst="rect">
          <a:avLst/>
        </a:prstGeom>
      </xdr:spPr>
    </xdr:pic>
    <xdr:clientData/>
  </xdr:twoCellAnchor>
  <xdr:twoCellAnchor>
    <xdr:from>
      <xdr:col>1</xdr:col>
      <xdr:colOff>18589</xdr:colOff>
      <xdr:row>63</xdr:row>
      <xdr:rowOff>42914</xdr:rowOff>
    </xdr:from>
    <xdr:to>
      <xdr:col>12</xdr:col>
      <xdr:colOff>499535</xdr:colOff>
      <xdr:row>63</xdr:row>
      <xdr:rowOff>1211597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28189" y="45410489"/>
          <a:ext cx="6738871" cy="1168683"/>
        </a:xfrm>
        <a:prstGeom prst="rect">
          <a:avLst/>
        </a:prstGeom>
      </xdr:spPr>
    </xdr:pic>
    <xdr:clientData/>
  </xdr:twoCellAnchor>
  <xdr:twoCellAnchor>
    <xdr:from>
      <xdr:col>1</xdr:col>
      <xdr:colOff>16234</xdr:colOff>
      <xdr:row>48</xdr:row>
      <xdr:rowOff>39584</xdr:rowOff>
    </xdr:from>
    <xdr:to>
      <xdr:col>12</xdr:col>
      <xdr:colOff>161925</xdr:colOff>
      <xdr:row>48</xdr:row>
      <xdr:rowOff>1212700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25834" y="26833409"/>
          <a:ext cx="6403616" cy="1173116"/>
        </a:xfrm>
        <a:prstGeom prst="rect">
          <a:avLst/>
        </a:prstGeom>
      </xdr:spPr>
    </xdr:pic>
    <xdr:clientData/>
  </xdr:twoCellAnchor>
  <xdr:twoCellAnchor>
    <xdr:from>
      <xdr:col>0</xdr:col>
      <xdr:colOff>605609</xdr:colOff>
      <xdr:row>59</xdr:row>
      <xdr:rowOff>42498</xdr:rowOff>
    </xdr:from>
    <xdr:to>
      <xdr:col>13</xdr:col>
      <xdr:colOff>9526</xdr:colOff>
      <xdr:row>59</xdr:row>
      <xdr:rowOff>1208293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5609" y="40457073"/>
          <a:ext cx="6881042" cy="1165795"/>
        </a:xfrm>
        <a:prstGeom prst="rect">
          <a:avLst/>
        </a:prstGeom>
      </xdr:spPr>
    </xdr:pic>
    <xdr:clientData/>
  </xdr:twoCellAnchor>
  <xdr:twoCellAnchor>
    <xdr:from>
      <xdr:col>1</xdr:col>
      <xdr:colOff>17880</xdr:colOff>
      <xdr:row>49</xdr:row>
      <xdr:rowOff>35214</xdr:rowOff>
    </xdr:from>
    <xdr:to>
      <xdr:col>12</xdr:col>
      <xdr:colOff>419100</xdr:colOff>
      <xdr:row>49</xdr:row>
      <xdr:rowOff>1202338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27480" y="28067289"/>
          <a:ext cx="6659145" cy="1167124"/>
        </a:xfrm>
        <a:prstGeom prst="rect">
          <a:avLst/>
        </a:prstGeom>
      </xdr:spPr>
    </xdr:pic>
    <xdr:clientData/>
  </xdr:twoCellAnchor>
  <xdr:twoCellAnchor>
    <xdr:from>
      <xdr:col>1</xdr:col>
      <xdr:colOff>29308</xdr:colOff>
      <xdr:row>40</xdr:row>
      <xdr:rowOff>32973</xdr:rowOff>
    </xdr:from>
    <xdr:to>
      <xdr:col>11</xdr:col>
      <xdr:colOff>266700</xdr:colOff>
      <xdr:row>40</xdr:row>
      <xdr:rowOff>1203024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38908" y="16920798"/>
          <a:ext cx="5914292" cy="1170051"/>
        </a:xfrm>
        <a:prstGeom prst="rect">
          <a:avLst/>
        </a:prstGeom>
      </xdr:spPr>
    </xdr:pic>
    <xdr:clientData/>
  </xdr:twoCellAnchor>
  <xdr:twoCellAnchor>
    <xdr:from>
      <xdr:col>1</xdr:col>
      <xdr:colOff>10258</xdr:colOff>
      <xdr:row>64</xdr:row>
      <xdr:rowOff>31507</xdr:rowOff>
    </xdr:from>
    <xdr:to>
      <xdr:col>12</xdr:col>
      <xdr:colOff>19050</xdr:colOff>
      <xdr:row>64</xdr:row>
      <xdr:rowOff>1203662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9858" y="46637332"/>
          <a:ext cx="6266717" cy="1172155"/>
        </a:xfrm>
        <a:prstGeom prst="rect">
          <a:avLst/>
        </a:prstGeom>
      </xdr:spPr>
    </xdr:pic>
    <xdr:clientData/>
  </xdr:twoCellAnchor>
  <xdr:twoCellAnchor>
    <xdr:from>
      <xdr:col>1</xdr:col>
      <xdr:colOff>29308</xdr:colOff>
      <xdr:row>58</xdr:row>
      <xdr:rowOff>41032</xdr:rowOff>
    </xdr:from>
    <xdr:to>
      <xdr:col>12</xdr:col>
      <xdr:colOff>152400</xdr:colOff>
      <xdr:row>58</xdr:row>
      <xdr:rowOff>1211034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38908" y="39217357"/>
          <a:ext cx="6381017" cy="117000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43</xdr:row>
      <xdr:rowOff>31507</xdr:rowOff>
    </xdr:from>
    <xdr:to>
      <xdr:col>12</xdr:col>
      <xdr:colOff>200025</xdr:colOff>
      <xdr:row>43</xdr:row>
      <xdr:rowOff>1211780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09600" y="20634082"/>
          <a:ext cx="6457950" cy="1180273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44</xdr:row>
      <xdr:rowOff>47625</xdr:rowOff>
    </xdr:from>
    <xdr:to>
      <xdr:col>12</xdr:col>
      <xdr:colOff>95587</xdr:colOff>
      <xdr:row>44</xdr:row>
      <xdr:rowOff>1200150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9125" y="5791200"/>
          <a:ext cx="6343987" cy="1152525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42</xdr:row>
      <xdr:rowOff>38100</xdr:rowOff>
    </xdr:from>
    <xdr:to>
      <xdr:col>11</xdr:col>
      <xdr:colOff>400051</xdr:colOff>
      <xdr:row>42</xdr:row>
      <xdr:rowOff>1202161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09601" y="5981700"/>
          <a:ext cx="6076950" cy="1164061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65</xdr:row>
      <xdr:rowOff>28576</xdr:rowOff>
    </xdr:from>
    <xdr:to>
      <xdr:col>11</xdr:col>
      <xdr:colOff>285750</xdr:colOff>
      <xdr:row>65</xdr:row>
      <xdr:rowOff>1217406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38175" y="47882176"/>
          <a:ext cx="5934075" cy="1188830"/>
        </a:xfrm>
        <a:prstGeom prst="rect">
          <a:avLst/>
        </a:prstGeom>
      </xdr:spPr>
    </xdr:pic>
    <xdr:clientData/>
  </xdr:twoCellAnchor>
  <xdr:twoCellAnchor editAs="oneCell">
    <xdr:from>
      <xdr:col>10</xdr:col>
      <xdr:colOff>510540</xdr:colOff>
      <xdr:row>23</xdr:row>
      <xdr:rowOff>137160</xdr:rowOff>
    </xdr:from>
    <xdr:to>
      <xdr:col>11</xdr:col>
      <xdr:colOff>34889</xdr:colOff>
      <xdr:row>25</xdr:row>
      <xdr:rowOff>34544</xdr:rowOff>
    </xdr:to>
    <xdr:pic>
      <xdr:nvPicPr>
        <xdr:cNvPr id="61" name="Picture 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/>
      </xdr:nvPicPr>
      <xdr:blipFill>
        <a:blip xmlns:r="http://schemas.openxmlformats.org/officeDocument/2006/relationships" r:embed="rId36"/>
        <a:stretch/>
      </xdr:blipFill>
      <xdr:spPr>
        <a:xfrm>
          <a:off x="6362700" y="4709160"/>
          <a:ext cx="286349" cy="247904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323850</xdr:colOff>
      <xdr:row>16</xdr:row>
      <xdr:rowOff>171330</xdr:rowOff>
    </xdr:from>
    <xdr:to>
      <xdr:col>2</xdr:col>
      <xdr:colOff>34680</xdr:colOff>
      <xdr:row>19</xdr:row>
      <xdr:rowOff>3391</xdr:rowOff>
    </xdr:to>
    <xdr:pic>
      <xdr:nvPicPr>
        <xdr:cNvPr id="62" name="Picture 54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/>
      </xdr:nvPicPr>
      <xdr:blipFill>
        <a:blip xmlns:r="http://schemas.openxmlformats.org/officeDocument/2006/relationships" r:embed="rId36"/>
        <a:stretch/>
      </xdr:blipFill>
      <xdr:spPr>
        <a:xfrm>
          <a:off x="952500" y="3228855"/>
          <a:ext cx="402345" cy="3654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10</xdr:col>
      <xdr:colOff>371595</xdr:colOff>
      <xdr:row>15</xdr:row>
      <xdr:rowOff>143235</xdr:rowOff>
    </xdr:from>
    <xdr:to>
      <xdr:col>11</xdr:col>
      <xdr:colOff>34904</xdr:colOff>
      <xdr:row>17</xdr:row>
      <xdr:rowOff>156104</xdr:rowOff>
    </xdr:to>
    <xdr:pic>
      <xdr:nvPicPr>
        <xdr:cNvPr id="63" name="Picture 55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/>
      </xdr:nvPicPr>
      <xdr:blipFill>
        <a:blip xmlns:r="http://schemas.openxmlformats.org/officeDocument/2006/relationships" r:embed="rId36"/>
        <a:stretch/>
      </xdr:blipFill>
      <xdr:spPr>
        <a:xfrm>
          <a:off x="5924670" y="3029310"/>
          <a:ext cx="427215" cy="369105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333555</xdr:colOff>
      <xdr:row>9</xdr:row>
      <xdr:rowOff>360</xdr:rowOff>
    </xdr:from>
    <xdr:to>
      <xdr:col>2</xdr:col>
      <xdr:colOff>38670</xdr:colOff>
      <xdr:row>11</xdr:row>
      <xdr:rowOff>3510</xdr:rowOff>
    </xdr:to>
    <xdr:pic>
      <xdr:nvPicPr>
        <xdr:cNvPr id="70" name="Picture 56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/>
      </xdr:nvPicPr>
      <xdr:blipFill>
        <a:blip xmlns:r="http://schemas.openxmlformats.org/officeDocument/2006/relationships" r:embed="rId36"/>
        <a:stretch/>
      </xdr:blipFill>
      <xdr:spPr>
        <a:xfrm>
          <a:off x="962205" y="1791060"/>
          <a:ext cx="409965" cy="351765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19</xdr:col>
      <xdr:colOff>130860</xdr:colOff>
      <xdr:row>2</xdr:row>
      <xdr:rowOff>177870</xdr:rowOff>
    </xdr:from>
    <xdr:to>
      <xdr:col>19</xdr:col>
      <xdr:colOff>600930</xdr:colOff>
      <xdr:row>4</xdr:row>
      <xdr:rowOff>171660</xdr:rowOff>
    </xdr:to>
    <xdr:pic>
      <xdr:nvPicPr>
        <xdr:cNvPr id="71" name="Picture 63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/>
      </xdr:nvPicPr>
      <xdr:blipFill>
        <a:blip xmlns:r="http://schemas.openxmlformats.org/officeDocument/2006/relationships" r:embed="rId36"/>
        <a:stretch/>
      </xdr:blipFill>
      <xdr:spPr>
        <a:xfrm>
          <a:off x="10760760" y="692220"/>
          <a:ext cx="470070" cy="365265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25</xdr:col>
      <xdr:colOff>168060</xdr:colOff>
      <xdr:row>2</xdr:row>
      <xdr:rowOff>164595</xdr:rowOff>
    </xdr:from>
    <xdr:to>
      <xdr:col>25</xdr:col>
      <xdr:colOff>603465</xdr:colOff>
      <xdr:row>4</xdr:row>
      <xdr:rowOff>150765</xdr:rowOff>
    </xdr:to>
    <xdr:pic>
      <xdr:nvPicPr>
        <xdr:cNvPr id="72" name="Picture 64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/>
      </xdr:nvPicPr>
      <xdr:blipFill>
        <a:blip xmlns:r="http://schemas.openxmlformats.org/officeDocument/2006/relationships" r:embed="rId36"/>
        <a:stretch/>
      </xdr:blipFill>
      <xdr:spPr>
        <a:xfrm>
          <a:off x="14627010" y="678945"/>
          <a:ext cx="435405" cy="357645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19</xdr:col>
      <xdr:colOff>131040</xdr:colOff>
      <xdr:row>9</xdr:row>
      <xdr:rowOff>36960</xdr:rowOff>
    </xdr:from>
    <xdr:to>
      <xdr:col>19</xdr:col>
      <xdr:colOff>600750</xdr:colOff>
      <xdr:row>11</xdr:row>
      <xdr:rowOff>35880</xdr:rowOff>
    </xdr:to>
    <xdr:pic>
      <xdr:nvPicPr>
        <xdr:cNvPr id="73" name="Picture 65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/>
      </xdr:nvPicPr>
      <xdr:blipFill>
        <a:blip xmlns:r="http://schemas.openxmlformats.org/officeDocument/2006/relationships" r:embed="rId36"/>
        <a:stretch/>
      </xdr:blipFill>
      <xdr:spPr>
        <a:xfrm>
          <a:off x="10760940" y="1827660"/>
          <a:ext cx="469710" cy="36087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19</xdr:col>
      <xdr:colOff>171390</xdr:colOff>
      <xdr:row>15</xdr:row>
      <xdr:rowOff>10530</xdr:rowOff>
    </xdr:from>
    <xdr:to>
      <xdr:col>19</xdr:col>
      <xdr:colOff>560400</xdr:colOff>
      <xdr:row>16</xdr:row>
      <xdr:rowOff>177870</xdr:rowOff>
    </xdr:to>
    <xdr:pic>
      <xdr:nvPicPr>
        <xdr:cNvPr id="74" name="Picture 6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/>
      </xdr:nvPicPr>
      <xdr:blipFill>
        <a:blip xmlns:r="http://schemas.openxmlformats.org/officeDocument/2006/relationships" r:embed="rId36"/>
        <a:stretch/>
      </xdr:blipFill>
      <xdr:spPr>
        <a:xfrm>
          <a:off x="10801290" y="2887080"/>
          <a:ext cx="389010" cy="348315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25</xdr:col>
      <xdr:colOff>170917</xdr:colOff>
      <xdr:row>14</xdr:row>
      <xdr:rowOff>153645</xdr:rowOff>
    </xdr:from>
    <xdr:to>
      <xdr:col>25</xdr:col>
      <xdr:colOff>600607</xdr:colOff>
      <xdr:row>16</xdr:row>
      <xdr:rowOff>141915</xdr:rowOff>
    </xdr:to>
    <xdr:pic>
      <xdr:nvPicPr>
        <xdr:cNvPr id="75" name="Picture 67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/>
      </xdr:nvPicPr>
      <xdr:blipFill>
        <a:blip xmlns:r="http://schemas.openxmlformats.org/officeDocument/2006/relationships" r:embed="rId36"/>
        <a:stretch/>
      </xdr:blipFill>
      <xdr:spPr>
        <a:xfrm>
          <a:off x="14629867" y="2849220"/>
          <a:ext cx="429690" cy="35022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25</xdr:col>
      <xdr:colOff>170917</xdr:colOff>
      <xdr:row>8</xdr:row>
      <xdr:rowOff>141555</xdr:rowOff>
    </xdr:from>
    <xdr:to>
      <xdr:col>25</xdr:col>
      <xdr:colOff>600607</xdr:colOff>
      <xdr:row>10</xdr:row>
      <xdr:rowOff>140475</xdr:rowOff>
    </xdr:to>
    <xdr:pic>
      <xdr:nvPicPr>
        <xdr:cNvPr id="76" name="Picture 68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/>
      </xdr:nvPicPr>
      <xdr:blipFill>
        <a:blip xmlns:r="http://schemas.openxmlformats.org/officeDocument/2006/relationships" r:embed="rId36"/>
        <a:stretch/>
      </xdr:blipFill>
      <xdr:spPr>
        <a:xfrm>
          <a:off x="14629867" y="1751280"/>
          <a:ext cx="429690" cy="36087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</xdr:col>
      <xdr:colOff>116417</xdr:colOff>
      <xdr:row>66</xdr:row>
      <xdr:rowOff>31750</xdr:rowOff>
    </xdr:from>
    <xdr:to>
      <xdr:col>12</xdr:col>
      <xdr:colOff>175612</xdr:colOff>
      <xdr:row>66</xdr:row>
      <xdr:rowOff>1195916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730250" y="7006167"/>
          <a:ext cx="6335112" cy="1164166"/>
        </a:xfrm>
        <a:prstGeom prst="rect">
          <a:avLst/>
        </a:prstGeom>
      </xdr:spPr>
    </xdr:pic>
    <xdr:clientData/>
  </xdr:twoCellAnchor>
  <xdr:twoCellAnchor>
    <xdr:from>
      <xdr:col>1</xdr:col>
      <xdr:colOff>59267</xdr:colOff>
      <xdr:row>67</xdr:row>
      <xdr:rowOff>33868</xdr:rowOff>
    </xdr:from>
    <xdr:to>
      <xdr:col>10</xdr:col>
      <xdr:colOff>762000</xdr:colOff>
      <xdr:row>67</xdr:row>
      <xdr:rowOff>1204907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685800" y="50520601"/>
          <a:ext cx="5621867" cy="1171039"/>
        </a:xfrm>
        <a:prstGeom prst="rect">
          <a:avLst/>
        </a:prstGeom>
      </xdr:spPr>
    </xdr:pic>
    <xdr:clientData/>
  </xdr:twoCellAnchor>
  <xdr:twoCellAnchor>
    <xdr:from>
      <xdr:col>0</xdr:col>
      <xdr:colOff>584201</xdr:colOff>
      <xdr:row>68</xdr:row>
      <xdr:rowOff>33868</xdr:rowOff>
    </xdr:from>
    <xdr:to>
      <xdr:col>13</xdr:col>
      <xdr:colOff>313266</xdr:colOff>
      <xdr:row>68</xdr:row>
      <xdr:rowOff>1214456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84201" y="6612468"/>
          <a:ext cx="8847665" cy="1180588"/>
        </a:xfrm>
        <a:prstGeom prst="rect">
          <a:avLst/>
        </a:prstGeom>
      </xdr:spPr>
    </xdr:pic>
    <xdr:clientData/>
  </xdr:twoCellAnchor>
  <xdr:twoCellAnchor>
    <xdr:from>
      <xdr:col>0</xdr:col>
      <xdr:colOff>338667</xdr:colOff>
      <xdr:row>69</xdr:row>
      <xdr:rowOff>127000</xdr:rowOff>
    </xdr:from>
    <xdr:to>
      <xdr:col>13</xdr:col>
      <xdr:colOff>84666</xdr:colOff>
      <xdr:row>69</xdr:row>
      <xdr:rowOff>1952985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38667" y="7101417"/>
          <a:ext cx="8678332" cy="1825985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30</xdr:row>
      <xdr:rowOff>57149</xdr:rowOff>
    </xdr:from>
    <xdr:to>
      <xdr:col>6</xdr:col>
      <xdr:colOff>104776</xdr:colOff>
      <xdr:row>31</xdr:row>
      <xdr:rowOff>342900</xdr:rowOff>
    </xdr:to>
    <xdr:sp macro="" textlink="">
      <xdr:nvSpPr>
        <xdr:cNvPr id="34" name="Rectangle 3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6200" y="6048374"/>
          <a:ext cx="3857626" cy="495301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28</xdr:row>
      <xdr:rowOff>142874</xdr:rowOff>
    </xdr:from>
    <xdr:to>
      <xdr:col>6</xdr:col>
      <xdr:colOff>352425</xdr:colOff>
      <xdr:row>31</xdr:row>
      <xdr:rowOff>28574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0" y="5743574"/>
          <a:ext cx="4181475" cy="4857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0</xdr:row>
          <xdr:rowOff>76200</xdr:rowOff>
        </xdr:from>
        <xdr:to>
          <xdr:col>20</xdr:col>
          <xdr:colOff>542925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Traveler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76200</xdr:rowOff>
        </xdr:from>
        <xdr:to>
          <xdr:col>22</xdr:col>
          <xdr:colOff>571500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Adjustment Ticket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352425</xdr:colOff>
          <xdr:row>0</xdr:row>
          <xdr:rowOff>76200</xdr:rowOff>
        </xdr:from>
        <xdr:to>
          <xdr:col>25</xdr:col>
          <xdr:colOff>76200</xdr:colOff>
          <xdr:row>2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Traveler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142875</xdr:colOff>
          <xdr:row>0</xdr:row>
          <xdr:rowOff>76200</xdr:rowOff>
        </xdr:from>
        <xdr:to>
          <xdr:col>27</xdr:col>
          <xdr:colOff>581025</xdr:colOff>
          <xdr:row>2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Cut Pieces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S200" totalsRowShown="0">
  <autoFilter ref="A1:BS200" xr:uid="{00000000-0009-0000-0100-000001000000}"/>
  <tableColumns count="71">
    <tableColumn id="1" xr3:uid="{00000000-0010-0000-0000-000001000000}" name="PN"/>
    <tableColumn id="29" xr3:uid="{00000000-0010-0000-0000-00001D000000}" name="BJ NHA" dataDxfId="20" dataCellStyle="Normal 2"/>
    <tableColumn id="6" xr3:uid="{00000000-0010-0000-0000-000006000000}" name="BJ OPD" dataDxfId="19" dataCellStyle="Normal 2"/>
    <tableColumn id="36" xr3:uid="{00000000-0010-0000-0000-000024000000}" name="Column2" dataDxfId="18" dataCellStyle="Normal 2"/>
    <tableColumn id="38" xr3:uid="{00000000-0010-0000-0000-000026000000}" name="Column22" dataDxfId="17" dataCellStyle="Normal 2"/>
    <tableColumn id="37" xr3:uid="{00000000-0010-0000-0000-000025000000}" name="BJ OPD MIN" dataDxfId="16" dataCellStyle="Normal 2">
      <calculatedColumnFormula>Table1[[#This Row],[Column2]]-Table1[[#This Row],[Column22]]</calculatedColumnFormula>
    </tableColumn>
    <tableColumn id="39" xr3:uid="{00000000-0010-0000-0000-000027000000}" name="BJ OPD MAX" dataDxfId="15" dataCellStyle="Normal 2">
      <calculatedColumnFormula>Table1[[#This Row],[Column2]]+Table1[[#This Row],[Column22]]</calculatedColumnFormula>
    </tableColumn>
    <tableColumn id="4" xr3:uid="{00000000-0010-0000-0000-000004000000}" name="DOJ NHA" dataDxfId="14" dataCellStyle="Normal 2"/>
    <tableColumn id="7" xr3:uid="{00000000-0010-0000-0000-000007000000}" name="DOJ OPD" dataDxfId="13" dataCellStyle="Normal 2"/>
    <tableColumn id="40" xr3:uid="{00000000-0010-0000-0000-000028000000}" name="Column3" dataDxfId="12" dataCellStyle="Normal 2"/>
    <tableColumn id="41" xr3:uid="{00000000-0010-0000-0000-000029000000}" name="Column4" dataDxfId="11" dataCellStyle="Normal 2"/>
    <tableColumn id="42" xr3:uid="{00000000-0010-0000-0000-00002A000000}" name="DOJ OPD MIN" dataDxfId="10" dataCellStyle="Normal 2">
      <calculatedColumnFormula>Table1[[#This Row],[Column3]]-Table1[[#This Row],[Column4]]</calculatedColumnFormula>
    </tableColumn>
    <tableColumn id="43" xr3:uid="{00000000-0010-0000-0000-00002B000000}" name="DOJ OPD MAX" dataDxfId="9" dataCellStyle="Normal 2">
      <calculatedColumnFormula>Table1[[#This Row],[Column3]]+Table1[[#This Row],[Column4]]</calculatedColumnFormula>
    </tableColumn>
    <tableColumn id="5" xr3:uid="{00000000-0010-0000-0000-000005000000}" name="HRC" dataDxfId="8" dataCellStyle="Normal 2"/>
    <tableColumn id="8" xr3:uid="{00000000-0010-0000-0000-000008000000}" name="Case Depth" dataDxfId="7" dataCellStyle="Normal 2"/>
    <tableColumn id="2" xr3:uid="{00000000-0010-0000-0000-000002000000}" name="Clip Groove to Clip Groove"/>
    <tableColumn id="44" xr3:uid="{00000000-0010-0000-0000-00002C000000}" name="Column5" dataDxfId="6" dataCellStyle="Normal 2"/>
    <tableColumn id="45" xr3:uid="{00000000-0010-0000-0000-00002D000000}" name="Column6" dataDxfId="5" dataCellStyle="Normal 2"/>
    <tableColumn id="46" xr3:uid="{00000000-0010-0000-0000-00002E000000}" name="C to C MIN" dataDxfId="4" dataCellStyle="Normal 2">
      <calculatedColumnFormula>Table1[[#This Row],[Column5]]-Table1[[#This Row],[Column6]]</calculatedColumnFormula>
    </tableColumn>
    <tableColumn id="47" xr3:uid="{00000000-0010-0000-0000-00002F000000}" name="C to C MAX" dataDxfId="3" dataCellStyle="Normal 2">
      <calculatedColumnFormula>Table1[[#This Row],[Column5]]+Table1[[#This Row],[Column6]]</calculatedColumnFormula>
    </tableColumn>
    <tableColumn id="3" xr3:uid="{00000000-0010-0000-0000-000003000000}" name="C to C Measure Location"/>
    <tableColumn id="27" xr3:uid="{00000000-0010-0000-0000-00001B000000}" name="X" dataDxfId="2" dataCellStyle="Normal 2"/>
    <tableColumn id="28" xr3:uid="{00000000-0010-0000-0000-00001C000000}" name="V" dataDxfId="1" dataCellStyle="Normal 2"/>
    <tableColumn id="9" xr3:uid="{00000000-0010-0000-0000-000009000000}" name="ADCDE(half)FG"/>
    <tableColumn id="10" xr3:uid="{00000000-0010-0000-0000-00000A000000}" name="ABCDE(full)FG"/>
    <tableColumn id="11" xr3:uid="{00000000-0010-0000-0000-00000B000000}" name="Hollow shaft"/>
    <tableColumn id="12" xr3:uid="{00000000-0010-0000-0000-00000C000000}" name="ABCDEFGH     1"/>
    <tableColumn id="13" xr3:uid="{00000000-0010-0000-0000-00000D000000}" name="ABCDEFGH     2"/>
    <tableColumn id="14" xr3:uid="{00000000-0010-0000-0000-00000E000000}" name="ABCDEFGH     3"/>
    <tableColumn id="15" xr3:uid="{00000000-0010-0000-0000-00000F000000}" name="ABCDEFGH     4"/>
    <tableColumn id="16" xr3:uid="{00000000-0010-0000-0000-000010000000}" name="ABCDEFGH     5"/>
    <tableColumn id="17" xr3:uid="{00000000-0010-0000-0000-000011000000}" name="ABCDEFGH     6"/>
    <tableColumn id="18" xr3:uid="{00000000-0010-0000-0000-000012000000}" name="ABCDEFGH     7"/>
    <tableColumn id="19" xr3:uid="{00000000-0010-0000-0000-000013000000}" name="ABCDEFGH     8"/>
    <tableColumn id="20" xr3:uid="{00000000-0010-0000-0000-000014000000}" name="ABCDEFGH     9"/>
    <tableColumn id="21" xr3:uid="{00000000-0010-0000-0000-000015000000}" name="ABCDEFGH     10"/>
    <tableColumn id="22" xr3:uid="{00000000-0010-0000-0000-000016000000}" name="ABCDEFGHI     1"/>
    <tableColumn id="23" xr3:uid="{00000000-0010-0000-0000-000017000000}" name="ABCDEFGHI     2"/>
    <tableColumn id="24" xr3:uid="{00000000-0010-0000-0000-000018000000}" name="ABCDEFGHI     3"/>
    <tableColumn id="25" xr3:uid="{00000000-0010-0000-0000-000019000000}" name="ABCDEFGHI     4"/>
    <tableColumn id="26" xr3:uid="{00000000-0010-0000-0000-00001A000000}" name="Column1"/>
    <tableColumn id="30" xr3:uid="{00000000-0010-0000-0000-00001E000000}" name="BJ Clip Ring Gauge" dataCellStyle="Normal 2"/>
    <tableColumn id="31" xr3:uid="{00000000-0010-0000-0000-00001F000000}" name="BJ H Gauge" dataCellStyle="Normal 2"/>
    <tableColumn id="32" xr3:uid="{00000000-0010-0000-0000-000020000000}" name="DOJ Clip Ring Gauge" dataCellStyle="Normal 2"/>
    <tableColumn id="33" xr3:uid="{00000000-0010-0000-0000-000021000000}" name="DOJ H Gauge" dataCellStyle="Normal 2"/>
    <tableColumn id="34" xr3:uid="{00000000-0010-0000-0000-000022000000}" name="BJ Clip Width" dataCellStyle="Normal 2"/>
    <tableColumn id="35" xr3:uid="{00000000-0010-0000-0000-000023000000}" name="DOJ Clip Width" dataCellStyle="Normal 2"/>
    <tableColumn id="48" xr3:uid="{00000000-0010-0000-0000-000030000000}" name="Special Instructions" dataDxfId="0" dataCellStyle="Normal 2"/>
    <tableColumn id="49" xr3:uid="{00000000-0010-0000-0000-000031000000}" name="A Start" dataCellStyle="Normal 2"/>
    <tableColumn id="50" xr3:uid="{00000000-0010-0000-0000-000032000000}" name="A End" dataCellStyle="Normal 2"/>
    <tableColumn id="51" xr3:uid="{00000000-0010-0000-0000-000033000000}" name="B Start" dataCellStyle="Normal 2"/>
    <tableColumn id="52" xr3:uid="{00000000-0010-0000-0000-000034000000}" name="B End" dataCellStyle="Normal 2"/>
    <tableColumn id="53" xr3:uid="{00000000-0010-0000-0000-000035000000}" name="C Start" dataCellStyle="Normal 2"/>
    <tableColumn id="54" xr3:uid="{00000000-0010-0000-0000-000036000000}" name="C End" dataCellStyle="Normal 2"/>
    <tableColumn id="55" xr3:uid="{00000000-0010-0000-0000-000037000000}" name="D Start" dataCellStyle="Normal 2"/>
    <tableColumn id="56" xr3:uid="{00000000-0010-0000-0000-000038000000}" name="D End" dataCellStyle="Normal 2"/>
    <tableColumn id="57" xr3:uid="{00000000-0010-0000-0000-000039000000}" name="E Start" dataCellStyle="Normal 2"/>
    <tableColumn id="58" xr3:uid="{00000000-0010-0000-0000-00003A000000}" name="E End" dataCellStyle="Normal 2"/>
    <tableColumn id="59" xr3:uid="{00000000-0010-0000-0000-00003B000000}" name="F Start" dataCellStyle="Normal 2"/>
    <tableColumn id="60" xr3:uid="{00000000-0010-0000-0000-00003C000000}" name="F End" dataCellStyle="Normal 2"/>
    <tableColumn id="61" xr3:uid="{00000000-0010-0000-0000-00003D000000}" name="G Start" dataCellStyle="Normal 2"/>
    <tableColumn id="62" xr3:uid="{00000000-0010-0000-0000-00003E000000}" name="G End" dataCellStyle="Normal 2"/>
    <tableColumn id="63" xr3:uid="{00000000-0010-0000-0000-00003F000000}" name="H Start" dataCellStyle="Normal 2"/>
    <tableColumn id="64" xr3:uid="{00000000-0010-0000-0000-000040000000}" name="H End" dataCellStyle="Normal 2"/>
    <tableColumn id="65" xr3:uid="{00000000-0010-0000-0000-000041000000}" name="I Start" dataCellStyle="Normal 2"/>
    <tableColumn id="66" xr3:uid="{00000000-0010-0000-0000-000042000000}" name="I End" dataCellStyle="Normal 2"/>
    <tableColumn id="68" xr3:uid="{00000000-0010-0000-0000-000044000000}" name="Customer" dataCellStyle="Normal 2"/>
    <tableColumn id="67" xr3:uid="{00000000-0010-0000-0000-000043000000}" name="EddySonix" dataCellStyle="Normal 2"/>
    <tableColumn id="69" xr3:uid="{00000000-0010-0000-0000-000045000000}" name="# Cut Pcs" dataCellStyle="Normal 2"/>
    <tableColumn id="70" xr3:uid="{00000000-0010-0000-0000-000046000000}" name="CQI Cust" dataCellStyle="Normal 2"/>
    <tableColumn id="72" xr3:uid="{4D849CBF-0292-4B46-AD2B-FD2D0AC9BDBE}" name="ES Approved Program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350" row="1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8645ACB-5113-4CB5-BC16-D1519F61E4BF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B64E2B58-9679-4AAE-BC82-ACF21E6A6A8B}">
  <we:reference id="wa200005669" version="2.0.0.0" store="en-US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F113"/>
  <sheetViews>
    <sheetView tabSelected="1" topLeftCell="A15" workbookViewId="0">
      <selection activeCell="D7" sqref="D7:H7"/>
    </sheetView>
  </sheetViews>
  <sheetFormatPr defaultRowHeight="15" x14ac:dyDescent="0.25"/>
  <cols>
    <col min="1" max="1" width="11.7109375" customWidth="1"/>
    <col min="2" max="2" width="10.28515625" customWidth="1"/>
    <col min="5" max="5" width="7.42578125" customWidth="1"/>
    <col min="6" max="6" width="9.7109375" customWidth="1"/>
    <col min="7" max="7" width="10.7109375" customWidth="1"/>
    <col min="8" max="8" width="8.7109375" customWidth="1"/>
    <col min="9" max="9" width="9.140625" customWidth="1"/>
    <col min="10" max="10" width="15.7109375" hidden="1" customWidth="1"/>
    <col min="11" max="11" width="11.28515625" customWidth="1"/>
    <col min="12" max="12" width="10.7109375" customWidth="1"/>
    <col min="13" max="13" width="10.5703125" customWidth="1"/>
    <col min="14" max="14" width="6" customWidth="1"/>
    <col min="15" max="15" width="8.7109375" customWidth="1"/>
    <col min="16" max="16" width="10.42578125" customWidth="1"/>
    <col min="17" max="17" width="2" customWidth="1"/>
    <col min="18" max="19" width="10.7109375" hidden="1" customWidth="1"/>
    <col min="20" max="20" width="10.140625" customWidth="1"/>
    <col min="21" max="21" width="9.85546875" customWidth="1"/>
    <col min="25" max="25" width="9.140625" customWidth="1"/>
    <col min="26" max="27" width="10.140625" bestFit="1" customWidth="1"/>
  </cols>
  <sheetData>
    <row r="1" spans="1:31" ht="24" customHeight="1" thickBot="1" x14ac:dyDescent="0.3">
      <c r="A1" s="128" t="s">
        <v>131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4" t="s">
        <v>552</v>
      </c>
      <c r="O1" s="125"/>
      <c r="P1" s="126"/>
      <c r="R1" s="79"/>
      <c r="T1" s="166"/>
      <c r="U1" s="166"/>
      <c r="V1" s="166"/>
      <c r="W1" s="105"/>
      <c r="X1" s="167" t="str">
        <f>+IF(ISNA(VLOOKUP($D$7,Master!$A:$BR, 70,FALSE()))=TRUE(),"",VLOOKUP($D$7,Master!$A:$BR,70,FALSE()))</f>
        <v/>
      </c>
      <c r="Y1" s="167"/>
      <c r="Z1" s="167"/>
    </row>
    <row r="2" spans="1:31" ht="16.149999999999999" customHeight="1" thickTop="1" thickBot="1" x14ac:dyDescent="0.3">
      <c r="A2" s="76" t="s">
        <v>132</v>
      </c>
      <c r="B2" s="140" t="s">
        <v>133</v>
      </c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1" t="s">
        <v>134</v>
      </c>
      <c r="O2" s="141"/>
      <c r="P2" s="77">
        <v>45666</v>
      </c>
      <c r="T2" s="166"/>
      <c r="U2" s="166"/>
      <c r="V2" s="166"/>
      <c r="W2" s="88"/>
      <c r="X2" s="88"/>
      <c r="Y2" s="168" t="s">
        <v>332</v>
      </c>
      <c r="Z2" s="168"/>
      <c r="AA2" s="168"/>
      <c r="AB2" s="168"/>
      <c r="AC2" s="168"/>
      <c r="AD2" s="88"/>
      <c r="AE2" s="88"/>
    </row>
    <row r="3" spans="1:31" x14ac:dyDescent="0.25">
      <c r="A3" s="131" t="s">
        <v>135</v>
      </c>
      <c r="B3" s="131"/>
      <c r="C3" s="131"/>
      <c r="D3" s="142"/>
      <c r="E3" s="143"/>
      <c r="F3" s="143"/>
      <c r="G3" s="143"/>
      <c r="H3" s="144"/>
      <c r="I3" s="131" t="s">
        <v>136</v>
      </c>
      <c r="J3" s="131"/>
      <c r="K3" s="131"/>
      <c r="L3" s="131"/>
      <c r="M3" s="161"/>
      <c r="N3" s="162"/>
      <c r="O3" s="162"/>
      <c r="P3" s="163"/>
    </row>
    <row r="4" spans="1:31" x14ac:dyDescent="0.25">
      <c r="A4" s="131" t="s">
        <v>137</v>
      </c>
      <c r="B4" s="131"/>
      <c r="C4" s="131"/>
      <c r="D4" s="169"/>
      <c r="E4" s="170"/>
      <c r="F4" s="170"/>
      <c r="G4" s="170"/>
      <c r="H4" s="171"/>
      <c r="I4" s="131" t="s">
        <v>138</v>
      </c>
      <c r="J4" s="131"/>
      <c r="K4" s="131"/>
      <c r="L4" s="131"/>
      <c r="M4" s="172"/>
      <c r="N4" s="159"/>
      <c r="O4" s="159"/>
      <c r="P4" s="173"/>
      <c r="T4" s="174" t="s">
        <v>190</v>
      </c>
      <c r="V4" s="179" t="s">
        <v>145</v>
      </c>
      <c r="W4" s="180"/>
      <c r="X4" s="164" t="s">
        <v>153</v>
      </c>
      <c r="Y4" s="165"/>
      <c r="Z4" s="174" t="s">
        <v>193</v>
      </c>
      <c r="AB4" s="179" t="s">
        <v>145</v>
      </c>
      <c r="AC4" s="180"/>
      <c r="AD4" s="164" t="s">
        <v>153</v>
      </c>
      <c r="AE4" s="165"/>
    </row>
    <row r="5" spans="1:31" ht="15.75" thickBot="1" x14ac:dyDescent="0.3">
      <c r="A5" s="131" t="s">
        <v>139</v>
      </c>
      <c r="B5" s="131"/>
      <c r="C5" s="131"/>
      <c r="D5" s="132"/>
      <c r="E5" s="133"/>
      <c r="F5" s="133"/>
      <c r="G5" s="133"/>
      <c r="H5" s="134"/>
      <c r="I5" s="131" t="s">
        <v>140</v>
      </c>
      <c r="J5" s="131"/>
      <c r="K5" s="131"/>
      <c r="L5" s="131"/>
      <c r="M5" s="132"/>
      <c r="N5" s="133"/>
      <c r="O5" s="133"/>
      <c r="P5" s="134"/>
      <c r="T5" s="174"/>
      <c r="U5" s="48" t="s">
        <v>156</v>
      </c>
      <c r="V5" s="160" t="str">
        <f>C12</f>
        <v/>
      </c>
      <c r="W5" s="160"/>
      <c r="X5" s="160" t="str">
        <f>C20</f>
        <v/>
      </c>
      <c r="Y5" s="160"/>
      <c r="Z5" s="174"/>
      <c r="AA5" s="48" t="s">
        <v>156</v>
      </c>
      <c r="AB5" s="160" t="str">
        <f>C12</f>
        <v/>
      </c>
      <c r="AC5" s="160"/>
      <c r="AD5" s="160" t="str">
        <f>C20</f>
        <v/>
      </c>
      <c r="AE5" s="160"/>
    </row>
    <row r="6" spans="1:31" ht="30" customHeight="1" thickBot="1" x14ac:dyDescent="0.3">
      <c r="A6" s="177" t="str">
        <f>+IF(ISNA(VLOOKUP($D$7,Master!$A:$BQ, 67,FALSE()))=TRUE(),"",VLOOKUP($D$7,Master!$A:$BQ,67,FALSE()))</f>
        <v/>
      </c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8"/>
      <c r="U6" s="43" t="s">
        <v>149</v>
      </c>
      <c r="V6" s="159"/>
      <c r="W6" s="159"/>
      <c r="X6" s="159"/>
      <c r="Y6" s="159"/>
      <c r="AA6" s="43" t="s">
        <v>149</v>
      </c>
      <c r="AB6" s="159"/>
      <c r="AC6" s="159"/>
      <c r="AD6" s="159"/>
      <c r="AE6" s="159"/>
    </row>
    <row r="7" spans="1:31" x14ac:dyDescent="0.25">
      <c r="A7" s="131" t="s">
        <v>141</v>
      </c>
      <c r="B7" s="131"/>
      <c r="C7" s="131"/>
      <c r="D7" s="137"/>
      <c r="E7" s="138"/>
      <c r="F7" s="138"/>
      <c r="G7" s="138"/>
      <c r="H7" s="139"/>
      <c r="I7" s="131" t="s">
        <v>142</v>
      </c>
      <c r="J7" s="131"/>
      <c r="K7" s="131"/>
      <c r="L7" s="131"/>
      <c r="M7" s="161"/>
      <c r="N7" s="162"/>
      <c r="O7" s="162"/>
      <c r="P7" s="163"/>
      <c r="T7" s="1"/>
      <c r="U7" s="41" t="s">
        <v>150</v>
      </c>
      <c r="V7" s="159"/>
      <c r="W7" s="159"/>
      <c r="X7" s="159"/>
      <c r="Y7" s="159"/>
      <c r="AA7" s="41" t="s">
        <v>150</v>
      </c>
      <c r="AB7" s="159"/>
      <c r="AC7" s="159"/>
      <c r="AD7" s="159"/>
      <c r="AE7" s="159"/>
    </row>
    <row r="8" spans="1:31" ht="15.75" thickBot="1" x14ac:dyDescent="0.3">
      <c r="A8" s="131" t="s">
        <v>143</v>
      </c>
      <c r="B8" s="131"/>
      <c r="C8" s="131"/>
      <c r="D8" s="132"/>
      <c r="E8" s="133"/>
      <c r="F8" s="133"/>
      <c r="G8" s="133"/>
      <c r="H8" s="134"/>
      <c r="I8" s="131" t="s">
        <v>144</v>
      </c>
      <c r="J8" s="131"/>
      <c r="K8" s="131"/>
      <c r="L8" s="131"/>
      <c r="M8" s="132"/>
      <c r="N8" s="133"/>
      <c r="O8" s="133"/>
      <c r="P8" s="134"/>
      <c r="T8" s="1"/>
      <c r="U8" s="44" t="s">
        <v>151</v>
      </c>
      <c r="V8" s="159"/>
      <c r="W8" s="159"/>
      <c r="X8" s="159"/>
      <c r="Y8" s="159"/>
      <c r="AA8" s="44" t="s">
        <v>151</v>
      </c>
      <c r="AB8" s="159"/>
      <c r="AC8" s="159"/>
      <c r="AD8" s="159"/>
      <c r="AE8" s="159"/>
    </row>
    <row r="9" spans="1:31" ht="14.45" customHeight="1" x14ac:dyDescent="0.25">
      <c r="A9" s="5"/>
      <c r="B9" s="5"/>
      <c r="T9" s="1"/>
      <c r="U9" s="45" t="s">
        <v>152</v>
      </c>
      <c r="V9" s="159"/>
      <c r="W9" s="159"/>
      <c r="X9" s="159"/>
      <c r="Y9" s="159"/>
      <c r="AA9" s="45" t="s">
        <v>152</v>
      </c>
      <c r="AB9" s="159"/>
      <c r="AC9" s="159"/>
      <c r="AD9" s="159"/>
      <c r="AE9" s="159"/>
    </row>
    <row r="10" spans="1:31" x14ac:dyDescent="0.25">
      <c r="A10" s="5" t="b">
        <f>SUMPRODUCT(--ISNUMBER(SEARCH(A13:A14,D7)))&gt;0</f>
        <v>0</v>
      </c>
      <c r="C10" s="160" t="s">
        <v>145</v>
      </c>
      <c r="D10" s="160"/>
      <c r="E10" s="160"/>
      <c r="F10" s="160"/>
      <c r="G10" s="160"/>
      <c r="H10" s="160"/>
      <c r="I10" s="160"/>
      <c r="J10" s="160"/>
      <c r="K10" s="78"/>
      <c r="L10" s="182" t="s">
        <v>541</v>
      </c>
      <c r="M10" s="182"/>
      <c r="N10" s="182"/>
      <c r="O10" s="182"/>
      <c r="Q10" s="5"/>
      <c r="T10" s="174" t="s">
        <v>191</v>
      </c>
      <c r="V10" s="4"/>
      <c r="X10" s="1"/>
      <c r="Y10" s="4"/>
      <c r="Z10" s="174" t="s">
        <v>194</v>
      </c>
    </row>
    <row r="11" spans="1:31" x14ac:dyDescent="0.25">
      <c r="A11" s="5"/>
      <c r="C11" s="181" t="s">
        <v>146</v>
      </c>
      <c r="D11" s="181"/>
      <c r="E11" s="181"/>
      <c r="F11" s="181"/>
      <c r="G11" s="181" t="str">
        <f>IF(A10=TRUE,"Top SPLINE O.P.D.", "SPLINE O.P.D.")</f>
        <v>SPLINE O.P.D.</v>
      </c>
      <c r="H11" s="181"/>
      <c r="I11" s="181"/>
      <c r="J11" s="49" t="s">
        <v>521</v>
      </c>
      <c r="K11" s="31"/>
      <c r="L11" s="47" t="s">
        <v>156</v>
      </c>
      <c r="M11" s="136" t="str">
        <f>+IF(ISNA(VLOOKUP($D$7,Master!$A:$AN, 16,FALSE()))=TRUE(),"",VLOOKUP($D$7,Master!$A:$AN,16,FALSE()))</f>
        <v/>
      </c>
      <c r="N11" s="136"/>
      <c r="O11" s="136"/>
      <c r="Q11" s="5" t="str">
        <f>IF(AND(X1="Non-CQI Customer",
        M5="8HR",
        OR(AND(OR(M4="H-1", M4="H-2", M4="H-3", M4="H-4", M4="H-5"), M3="2ND"),
           AND(OR(M4="H-13", M4="H-14", M4="H-15", M4="H-16"), M3="3RD"),
           AND(OR(M4="H-17", M4="H-18", M4="H-19", M4="H-6"), M3="1ST"),
           AND(OR(M4="H-1", M4="H-2", M4="H-3", M4="H-4", M4="H-5"), M3="3RD"),
           AND(OR(M4="H-13", M4="H-14", M4="H-15", M4="H-16"), M3="1ST"),
           AND(OR(M4="H-17", M4="H-18", M4="H-19", M4="H-6"), M3="2ND"))),
   IF(OR(AND(OR(M4="H-1", M4="H-2", M4="H-3", M4="H-4", M4="H-5"), M3="2ND"),
          AND(OR(M4="H-13", M4="H-14", M4="H-15", M4="H-16"), M3="3RD"),
          AND(OR(M4="H-17", M4="H-18", M4="H-19", M4="H-6"), M3="1ST")),
      IF(Q10=2, 1, IF(Q10=1, 2, "")),
      IF(Q10=2, 3, IF(Q10=1, 4, ""))),
   "")</f>
        <v/>
      </c>
      <c r="T11" s="174"/>
      <c r="U11" s="48" t="s">
        <v>156</v>
      </c>
      <c r="V11" s="160" t="str">
        <f>C12</f>
        <v/>
      </c>
      <c r="W11" s="160"/>
      <c r="X11" s="160" t="str">
        <f>C20</f>
        <v/>
      </c>
      <c r="Y11" s="160"/>
      <c r="Z11" s="174"/>
      <c r="AA11" s="48" t="s">
        <v>156</v>
      </c>
      <c r="AB11" s="160" t="str">
        <f>C12</f>
        <v/>
      </c>
      <c r="AC11" s="160"/>
      <c r="AD11" s="160" t="str">
        <f>C20</f>
        <v/>
      </c>
      <c r="AE11" s="160"/>
    </row>
    <row r="12" spans="1:31" x14ac:dyDescent="0.25">
      <c r="A12" s="5"/>
      <c r="B12" s="46" t="s">
        <v>147</v>
      </c>
      <c r="C12" s="127" t="str">
        <f>+IF(ISNA(VLOOKUP($D$7,Master!$A:$AO, 2,FALSE()))=TRUE(),"",VLOOKUP($D$7,Master!$A:$AO,2,FALSE()))</f>
        <v/>
      </c>
      <c r="D12" s="127"/>
      <c r="E12" s="127"/>
      <c r="F12" s="127"/>
      <c r="G12" s="127" t="str">
        <f>+IF(ISNA(VLOOKUP($D$7,Master!$A:$AN, 3,FALSE()))=TRUE(),"",VLOOKUP($D$7,Master!$A:$AN,3,FALSE()))</f>
        <v/>
      </c>
      <c r="H12" s="127"/>
      <c r="I12" s="127"/>
      <c r="J12" s="127"/>
      <c r="K12" s="32"/>
      <c r="L12" s="43" t="s">
        <v>149</v>
      </c>
      <c r="M12" s="135"/>
      <c r="N12" s="135"/>
      <c r="O12" s="135"/>
      <c r="P12" s="120"/>
      <c r="Q12" s="5" t="str">
        <f>IF($X$1="CQI Customer", 1, "")</f>
        <v/>
      </c>
      <c r="T12" s="1"/>
      <c r="U12" s="43" t="s">
        <v>149</v>
      </c>
      <c r="V12" s="159"/>
      <c r="W12" s="159"/>
      <c r="X12" s="159"/>
      <c r="Y12" s="159"/>
      <c r="AA12" s="43" t="s">
        <v>149</v>
      </c>
      <c r="AB12" s="159"/>
      <c r="AC12" s="159"/>
      <c r="AD12" s="159"/>
      <c r="AE12" s="159"/>
    </row>
    <row r="13" spans="1:31" x14ac:dyDescent="0.25">
      <c r="A13" s="5" t="s">
        <v>522</v>
      </c>
      <c r="B13" s="43" t="s">
        <v>149</v>
      </c>
      <c r="C13" s="135"/>
      <c r="D13" s="135"/>
      <c r="E13" s="135"/>
      <c r="F13" s="135"/>
      <c r="G13" s="135"/>
      <c r="H13" s="135"/>
      <c r="I13" s="135"/>
      <c r="J13" s="95"/>
      <c r="K13" s="120"/>
      <c r="L13" s="94" t="s">
        <v>150</v>
      </c>
      <c r="M13" s="135"/>
      <c r="N13" s="135"/>
      <c r="O13" s="135"/>
      <c r="P13" s="120"/>
      <c r="Q13" s="5"/>
      <c r="T13" s="1"/>
      <c r="U13" s="41" t="s">
        <v>150</v>
      </c>
      <c r="V13" s="159"/>
      <c r="W13" s="159"/>
      <c r="X13" s="159"/>
      <c r="Y13" s="159"/>
      <c r="AA13" s="41" t="s">
        <v>150</v>
      </c>
      <c r="AB13" s="159"/>
      <c r="AC13" s="159"/>
      <c r="AD13" s="159"/>
      <c r="AE13" s="159"/>
    </row>
    <row r="14" spans="1:31" x14ac:dyDescent="0.25">
      <c r="A14" s="5" t="s">
        <v>523</v>
      </c>
      <c r="B14" s="94" t="s">
        <v>150</v>
      </c>
      <c r="C14" s="135"/>
      <c r="D14" s="135"/>
      <c r="E14" s="135"/>
      <c r="F14" s="135"/>
      <c r="G14" s="135"/>
      <c r="H14" s="135"/>
      <c r="I14" s="135"/>
      <c r="J14" s="95"/>
      <c r="L14" s="44" t="s">
        <v>151</v>
      </c>
      <c r="M14" s="135"/>
      <c r="N14" s="135"/>
      <c r="O14" s="135"/>
      <c r="U14" s="44" t="s">
        <v>151</v>
      </c>
      <c r="V14" s="159"/>
      <c r="W14" s="159"/>
      <c r="X14" s="159"/>
      <c r="Y14" s="159"/>
      <c r="AA14" s="44" t="s">
        <v>151</v>
      </c>
      <c r="AB14" s="159"/>
      <c r="AC14" s="159"/>
      <c r="AD14" s="159"/>
      <c r="AE14" s="159"/>
    </row>
    <row r="15" spans="1:31" x14ac:dyDescent="0.25">
      <c r="B15" s="44" t="s">
        <v>151</v>
      </c>
      <c r="C15" s="135"/>
      <c r="D15" s="135"/>
      <c r="E15" s="135"/>
      <c r="F15" s="135"/>
      <c r="G15" s="135"/>
      <c r="H15" s="135"/>
      <c r="I15" s="135"/>
      <c r="J15" s="95"/>
      <c r="L15" s="45" t="s">
        <v>152</v>
      </c>
      <c r="M15" s="135"/>
      <c r="N15" s="135"/>
      <c r="O15" s="135"/>
      <c r="T15" s="1"/>
      <c r="U15" s="45" t="s">
        <v>152</v>
      </c>
      <c r="V15" s="159"/>
      <c r="W15" s="159"/>
      <c r="X15" s="159"/>
      <c r="Y15" s="159"/>
      <c r="AA15" s="45" t="s">
        <v>152</v>
      </c>
      <c r="AB15" s="159"/>
      <c r="AC15" s="159"/>
      <c r="AD15" s="159"/>
      <c r="AE15" s="159"/>
    </row>
    <row r="16" spans="1:31" x14ac:dyDescent="0.25">
      <c r="B16" s="45" t="s">
        <v>152</v>
      </c>
      <c r="C16" s="135"/>
      <c r="D16" s="135"/>
      <c r="E16" s="135"/>
      <c r="F16" s="135"/>
      <c r="G16" s="135"/>
      <c r="H16" s="135"/>
      <c r="I16" s="135"/>
      <c r="J16" s="95"/>
      <c r="T16" s="174" t="s">
        <v>192</v>
      </c>
      <c r="V16" s="4"/>
      <c r="X16" s="1"/>
      <c r="Z16" s="174" t="s">
        <v>195</v>
      </c>
    </row>
    <row r="17" spans="1:32" ht="14.45" customHeight="1" x14ac:dyDescent="0.25">
      <c r="L17" s="160" t="s">
        <v>155</v>
      </c>
      <c r="M17" s="160"/>
      <c r="N17" s="160"/>
      <c r="O17" s="160"/>
      <c r="T17" s="174"/>
      <c r="U17" s="48" t="s">
        <v>156</v>
      </c>
      <c r="V17" s="160" t="str">
        <f>C12</f>
        <v/>
      </c>
      <c r="W17" s="160"/>
      <c r="X17" s="160" t="str">
        <f>C20</f>
        <v/>
      </c>
      <c r="Y17" s="160"/>
      <c r="Z17" s="174"/>
      <c r="AA17" s="48" t="s">
        <v>156</v>
      </c>
      <c r="AB17" s="160" t="str">
        <f>C12</f>
        <v/>
      </c>
      <c r="AC17" s="160"/>
      <c r="AD17" s="160" t="str">
        <f>C20</f>
        <v/>
      </c>
      <c r="AE17" s="160"/>
    </row>
    <row r="18" spans="1:32" x14ac:dyDescent="0.25">
      <c r="C18" s="164" t="s">
        <v>153</v>
      </c>
      <c r="D18" s="165"/>
      <c r="E18" s="165"/>
      <c r="F18" s="165"/>
      <c r="G18" s="165"/>
      <c r="H18" s="165"/>
      <c r="I18" s="165"/>
      <c r="J18" s="176"/>
      <c r="L18" s="47" t="s">
        <v>156</v>
      </c>
      <c r="M18" s="136" t="str">
        <f>+IF(ISNA(VLOOKUP($D$7,Master!$A:$AN, 14,FALSE()))=TRUE(),"",VLOOKUP($D$7,Master!$A:$AN,14,FALSE()))</f>
        <v/>
      </c>
      <c r="N18" s="136"/>
      <c r="O18" s="136"/>
      <c r="T18" s="1"/>
      <c r="U18" s="43" t="s">
        <v>149</v>
      </c>
      <c r="V18" s="159"/>
      <c r="W18" s="159"/>
      <c r="X18" s="159"/>
      <c r="Y18" s="159"/>
      <c r="AA18" s="43" t="s">
        <v>149</v>
      </c>
      <c r="AB18" s="159"/>
      <c r="AC18" s="159"/>
      <c r="AD18" s="159"/>
      <c r="AE18" s="159"/>
    </row>
    <row r="19" spans="1:32" x14ac:dyDescent="0.25">
      <c r="B19" s="1"/>
      <c r="C19" s="181" t="s">
        <v>154</v>
      </c>
      <c r="D19" s="181"/>
      <c r="E19" s="181"/>
      <c r="F19" s="181"/>
      <c r="G19" s="181" t="str">
        <f>IF(A10=TRUE,"Top SPLINE O.P.D.", "SPLINE O.P.D.")</f>
        <v>SPLINE O.P.D.</v>
      </c>
      <c r="H19" s="181"/>
      <c r="I19" s="181"/>
      <c r="J19" s="49" t="s">
        <v>521</v>
      </c>
      <c r="L19" s="43" t="s">
        <v>149</v>
      </c>
      <c r="M19" s="135"/>
      <c r="N19" s="135"/>
      <c r="O19" s="135"/>
      <c r="P19" s="120"/>
      <c r="U19" s="41" t="s">
        <v>150</v>
      </c>
      <c r="V19" s="159"/>
      <c r="W19" s="159"/>
      <c r="X19" s="159"/>
      <c r="Y19" s="159"/>
      <c r="AA19" s="41" t="s">
        <v>150</v>
      </c>
      <c r="AB19" s="159"/>
      <c r="AC19" s="159"/>
      <c r="AD19" s="159"/>
      <c r="AE19" s="159"/>
    </row>
    <row r="20" spans="1:32" x14ac:dyDescent="0.25">
      <c r="B20" s="46" t="s">
        <v>147</v>
      </c>
      <c r="C20" s="127" t="str">
        <f>+IF(ISNA(VLOOKUP($D$7,Master!$A:$AN, 8,FALSE()))=TRUE(),"",VLOOKUP($D$7,Master!$A:$AN,8,FALSE()))</f>
        <v/>
      </c>
      <c r="D20" s="127"/>
      <c r="E20" s="127"/>
      <c r="F20" s="127"/>
      <c r="G20" s="127" t="str">
        <f>+IF(ISNA(VLOOKUP($D$7,Master!$A:$AN, 9,FALSE()))=TRUE(),"",VLOOKUP($D$7,Master!$A:$AN,9,FALSE()))</f>
        <v/>
      </c>
      <c r="H20" s="127"/>
      <c r="I20" s="127"/>
      <c r="J20" s="127"/>
      <c r="L20" s="94" t="s">
        <v>150</v>
      </c>
      <c r="M20" s="135"/>
      <c r="N20" s="135"/>
      <c r="O20" s="135"/>
      <c r="T20" s="1"/>
      <c r="U20" s="44" t="s">
        <v>151</v>
      </c>
      <c r="V20" s="159"/>
      <c r="W20" s="159"/>
      <c r="X20" s="159"/>
      <c r="Y20" s="159"/>
      <c r="AA20" s="44" t="s">
        <v>151</v>
      </c>
      <c r="AB20" s="159"/>
      <c r="AC20" s="159"/>
      <c r="AD20" s="159"/>
      <c r="AE20" s="159"/>
    </row>
    <row r="21" spans="1:32" x14ac:dyDescent="0.25">
      <c r="B21" s="43" t="s">
        <v>149</v>
      </c>
      <c r="C21" s="135"/>
      <c r="D21" s="135"/>
      <c r="E21" s="135"/>
      <c r="F21" s="135"/>
      <c r="G21" s="135"/>
      <c r="H21" s="135"/>
      <c r="I21" s="135"/>
      <c r="J21" s="95"/>
      <c r="K21" s="120"/>
      <c r="L21" s="44" t="s">
        <v>151</v>
      </c>
      <c r="M21" s="135"/>
      <c r="N21" s="135"/>
      <c r="O21" s="135"/>
      <c r="T21" s="1"/>
      <c r="U21" s="45" t="s">
        <v>152</v>
      </c>
      <c r="V21" s="159"/>
      <c r="W21" s="159"/>
      <c r="X21" s="159"/>
      <c r="Y21" s="159"/>
      <c r="AA21" s="45" t="s">
        <v>152</v>
      </c>
      <c r="AB21" s="159"/>
      <c r="AC21" s="159"/>
      <c r="AD21" s="159"/>
      <c r="AE21" s="159"/>
    </row>
    <row r="22" spans="1:32" x14ac:dyDescent="0.25">
      <c r="B22" s="94" t="s">
        <v>150</v>
      </c>
      <c r="C22" s="135"/>
      <c r="D22" s="135"/>
      <c r="E22" s="135"/>
      <c r="F22" s="135"/>
      <c r="G22" s="135"/>
      <c r="H22" s="135"/>
      <c r="I22" s="135"/>
      <c r="J22" s="95"/>
      <c r="L22" s="45" t="s">
        <v>152</v>
      </c>
      <c r="M22" s="135"/>
      <c r="N22" s="135"/>
      <c r="O22" s="135"/>
      <c r="P22" s="3"/>
    </row>
    <row r="23" spans="1:32" ht="15.75" thickBot="1" x14ac:dyDescent="0.3">
      <c r="B23" s="44" t="s">
        <v>151</v>
      </c>
      <c r="C23" s="135"/>
      <c r="D23" s="135"/>
      <c r="E23" s="135"/>
      <c r="F23" s="135"/>
      <c r="G23" s="135"/>
      <c r="H23" s="135"/>
      <c r="I23" s="135"/>
      <c r="J23" s="95"/>
      <c r="P23" s="65" t="s">
        <v>704</v>
      </c>
      <c r="T23" s="52" t="s">
        <v>412</v>
      </c>
      <c r="U23" s="193"/>
      <c r="V23" s="193"/>
      <c r="W23" s="193"/>
      <c r="X23" s="193"/>
      <c r="Y23" s="193"/>
      <c r="Z23" s="193"/>
      <c r="AA23" s="193"/>
      <c r="AB23" s="193"/>
      <c r="AC23" s="193"/>
      <c r="AD23" s="193"/>
      <c r="AE23" s="193"/>
    </row>
    <row r="24" spans="1:32" ht="14.45" customHeight="1" thickBot="1" x14ac:dyDescent="0.3">
      <c r="B24" s="45" t="s">
        <v>152</v>
      </c>
      <c r="C24" s="135"/>
      <c r="D24" s="135"/>
      <c r="E24" s="135"/>
      <c r="F24" s="135"/>
      <c r="G24" s="135"/>
      <c r="H24" s="135"/>
      <c r="I24" s="135"/>
      <c r="J24" s="95"/>
      <c r="L24" s="71" t="s">
        <v>159</v>
      </c>
      <c r="M24" s="70" t="str">
        <f>+IF(ISNA(VLOOKUP($D$7,Master!$A:$AN, 15,FALSE()))=TRUE(),"",VLOOKUP($D$7,Master!$A:$AN,15,FALSE()))</f>
        <v/>
      </c>
      <c r="N24" s="42" t="s">
        <v>142</v>
      </c>
      <c r="O24" s="101"/>
      <c r="P24" s="100"/>
      <c r="T24" s="73"/>
      <c r="U24" s="193"/>
      <c r="V24" s="193"/>
      <c r="W24" s="193"/>
      <c r="X24" s="193"/>
      <c r="Y24" s="193"/>
      <c r="Z24" s="193"/>
      <c r="AA24" s="193"/>
      <c r="AB24" s="193"/>
      <c r="AC24" s="193"/>
      <c r="AD24" s="193"/>
      <c r="AE24" s="193"/>
    </row>
    <row r="25" spans="1:32" ht="14.45" customHeight="1" thickBot="1" x14ac:dyDescent="0.3">
      <c r="A25" s="175" t="s">
        <v>703</v>
      </c>
      <c r="B25" s="175"/>
      <c r="C25" s="175"/>
      <c r="D25" s="175"/>
      <c r="E25" s="131" t="s">
        <v>701</v>
      </c>
      <c r="F25" s="131"/>
      <c r="G25" s="96" t="str">
        <f>+IF(ISNA(VLOOKUP($D$7,Master!$A:$AU, 4,FALSE()))=TRUE(),"",VLOOKUP($D$7,Master!$A:$AU,4,FALSE()))</f>
        <v/>
      </c>
      <c r="H25" s="42" t="s">
        <v>142</v>
      </c>
      <c r="I25" s="102"/>
      <c r="T25" s="73" t="s">
        <v>677</v>
      </c>
      <c r="U25" s="193"/>
      <c r="V25" s="193"/>
      <c r="W25" s="193"/>
      <c r="X25" s="193"/>
      <c r="Y25" s="193"/>
      <c r="Z25" s="193"/>
      <c r="AA25" s="193"/>
      <c r="AB25" s="193"/>
      <c r="AC25" s="193"/>
      <c r="AD25" s="193"/>
      <c r="AE25" s="193"/>
    </row>
    <row r="26" spans="1:32" ht="14.45" customHeight="1" x14ac:dyDescent="0.25">
      <c r="A26" s="175"/>
      <c r="B26" s="175"/>
      <c r="C26" s="175"/>
      <c r="D26" s="175"/>
      <c r="E26" s="129" t="s">
        <v>702</v>
      </c>
      <c r="F26" s="130"/>
      <c r="G26" s="41" t="str">
        <f>+IF(ISNA(VLOOKUP($D$7,Master!$A:$AU, 10,FALSE()))=TRUE(),"",VLOOKUP($D$7,Master!$A:$AU,10,FALSE()))</f>
        <v/>
      </c>
      <c r="H26" s="42" t="s">
        <v>142</v>
      </c>
      <c r="I26" s="98"/>
      <c r="J26" s="10"/>
      <c r="K26" s="131" t="s">
        <v>481</v>
      </c>
      <c r="L26" s="131"/>
      <c r="M26" s="41" t="str">
        <f>+IF(ISNA(VLOOKUP($D$7,Master!$A:$AU, 46,FALSE()))=TRUE(),"",VLOOKUP($D$7,Master!$A:$AU,46,FALSE()))</f>
        <v/>
      </c>
      <c r="N26" s="42" t="s">
        <v>142</v>
      </c>
      <c r="O26" s="97"/>
      <c r="P26" s="65"/>
      <c r="Q26" s="65"/>
      <c r="R26" s="72" t="s">
        <v>697</v>
      </c>
      <c r="S26" s="20" t="s">
        <v>698</v>
      </c>
      <c r="T26" s="122" t="s">
        <v>656</v>
      </c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</row>
    <row r="27" spans="1:32" ht="14.45" customHeight="1" thickBot="1" x14ac:dyDescent="0.3">
      <c r="A27" s="153" t="s">
        <v>479</v>
      </c>
      <c r="B27" s="153"/>
      <c r="C27" s="154" t="str">
        <f>+IF(ISNA(VLOOKUP($D$7,Master!$A:$AU, 42,FALSE()))=TRUE(),"",VLOOKUP($D$7,Master!$A:$AU,42,FALSE()))</f>
        <v/>
      </c>
      <c r="D27" s="154"/>
      <c r="E27" s="130" t="s">
        <v>480</v>
      </c>
      <c r="F27" s="130"/>
      <c r="G27" s="41" t="str">
        <f>+IF(ISNA(VLOOKUP($D$7,Master!$A:$AU, 43,FALSE()))=TRUE(),"",VLOOKUP($D$7,Master!$A:$AU,43,FALSE()))</f>
        <v/>
      </c>
      <c r="H27" s="42" t="s">
        <v>142</v>
      </c>
      <c r="I27" s="98"/>
      <c r="J27" s="10"/>
      <c r="K27" s="131" t="s">
        <v>484</v>
      </c>
      <c r="L27" s="131"/>
      <c r="M27" s="67" t="str">
        <f>+IF(ISNA(VLOOKUP($D$7,Master!$A:$AU, 47,FALSE()))=TRUE(),"",VLOOKUP($D$7,Master!$A:$AU,47,FALSE()))</f>
        <v/>
      </c>
      <c r="N27" s="42" t="s">
        <v>142</v>
      </c>
      <c r="O27" s="99"/>
      <c r="P27" s="65"/>
      <c r="Q27" s="65"/>
      <c r="R27" s="72" t="s">
        <v>696</v>
      </c>
      <c r="S27" s="20" t="s">
        <v>698</v>
      </c>
      <c r="T27" s="56" t="s">
        <v>636</v>
      </c>
      <c r="U27" s="57" t="s">
        <v>637</v>
      </c>
      <c r="V27" s="57" t="s">
        <v>638</v>
      </c>
      <c r="W27" s="57" t="s">
        <v>639</v>
      </c>
      <c r="X27" s="57" t="s">
        <v>640</v>
      </c>
      <c r="Y27" s="57" t="s">
        <v>641</v>
      </c>
      <c r="Z27" s="57" t="s">
        <v>642</v>
      </c>
      <c r="AA27" s="57" t="s">
        <v>643</v>
      </c>
      <c r="AB27" s="57" t="s">
        <v>644</v>
      </c>
      <c r="AC27" s="57" t="s">
        <v>645</v>
      </c>
      <c r="AD27" s="57" t="s">
        <v>646</v>
      </c>
      <c r="AE27" s="58" t="s">
        <v>647</v>
      </c>
    </row>
    <row r="28" spans="1:32" ht="14.45" customHeight="1" thickBot="1" x14ac:dyDescent="0.3">
      <c r="A28" s="131" t="s">
        <v>482</v>
      </c>
      <c r="B28" s="129"/>
      <c r="C28" s="151" t="str">
        <f>+IF(ISNA(VLOOKUP($D$7,Master!$A:$AU, 44,FALSE()))=TRUE(),"",VLOOKUP($D$7,Master!$A:$AU,44,FALSE()))</f>
        <v/>
      </c>
      <c r="D28" s="152"/>
      <c r="E28" s="149" t="s">
        <v>483</v>
      </c>
      <c r="F28" s="129"/>
      <c r="G28" s="41" t="str">
        <f>+IF(ISNA(VLOOKUP($D$7,Master!$A:$AU, 45,FALSE()))=TRUE(),"",VLOOKUP($D$7,Master!$A:$AU,45,FALSE()))</f>
        <v/>
      </c>
      <c r="H28" s="42" t="s">
        <v>142</v>
      </c>
      <c r="I28" s="99"/>
      <c r="K28" s="184" t="s">
        <v>655</v>
      </c>
      <c r="L28" s="185"/>
      <c r="M28" s="185"/>
      <c r="N28" s="185"/>
      <c r="O28" s="186"/>
      <c r="P28" s="187"/>
      <c r="R28" s="42" t="s">
        <v>754</v>
      </c>
      <c r="S28" s="4" t="str">
        <f>+IF(ISNA(VLOOKUP($D$7,Master!$A:$BR, 69,FALSE()))=TRUE(),"",VLOOKUP($D$7,Master!$A:$BR,69,FALSE()))</f>
        <v/>
      </c>
      <c r="T28" s="59" t="str">
        <f>+IF(ISNA(VLOOKUP($D$7,Master!$A:$BN, 49,FALSE()))=TRUE(),"",VLOOKUP($D$7,Master!$A:$BN,49,FALSE()))</f>
        <v/>
      </c>
      <c r="U28" s="23" t="str">
        <f>+IF(ISNA(VLOOKUP($D$7,Master!$A:$BN, 50,FALSE()))=TRUE(),"",VLOOKUP($D$7,Master!$A:$BN,50,FALSE()))</f>
        <v/>
      </c>
      <c r="V28" s="23" t="str">
        <f>+IF(ISNA(VLOOKUP($D$7,Master!$A:$BN, 51,FALSE()))=TRUE(),"",VLOOKUP($D$7,Master!$A:$BN,51,FALSE()))</f>
        <v/>
      </c>
      <c r="W28" s="23" t="str">
        <f>+IF(ISNA(VLOOKUP($D$7,Master!$A:$BN, 52,FALSE()))=TRUE(),"",VLOOKUP($D$7,Master!$A:$BN,52,FALSE()))</f>
        <v/>
      </c>
      <c r="X28" s="23" t="str">
        <f>+IF(ISNA(VLOOKUP($D$7,Master!$A:$BN, 53,FALSE()))=TRUE(),"",VLOOKUP($D$7,Master!$A:$BN,53,FALSE()))</f>
        <v/>
      </c>
      <c r="Y28" s="23" t="str">
        <f>+IF(ISNA(VLOOKUP($D$7,Master!$A:$BN, 54,FALSE()))=TRUE(),"",VLOOKUP($D$7,Master!$A:$BN,54,FALSE()))</f>
        <v/>
      </c>
      <c r="Z28" s="23" t="str">
        <f>+IF(ISNA(VLOOKUP($D$7,Master!$A:$BN, 55,FALSE()))=TRUE(),"",VLOOKUP($D$7,Master!$A:$BN,55,FALSE()))</f>
        <v/>
      </c>
      <c r="AA28" s="23" t="str">
        <f>+IF(ISNA(VLOOKUP($D$7,Master!$A:$BN, 56,FALSE()))=TRUE(),"",VLOOKUP($D$7,Master!$A:$BN,56,FALSE()))</f>
        <v/>
      </c>
      <c r="AB28" s="23" t="str">
        <f>+IF(ISNA(VLOOKUP($D$7,Master!$A:$BN, 57,FALSE()))=TRUE(),"",VLOOKUP($D$7,Master!$A:$BN,57,FALSE()))</f>
        <v/>
      </c>
      <c r="AC28" s="23" t="str">
        <f>+IF(ISNA(VLOOKUP($D$7,Master!$A:$BN, 58,FALSE()))=TRUE(),"",VLOOKUP($D$7,Master!$A:$BN,58,FALSE()))</f>
        <v/>
      </c>
      <c r="AD28" s="23" t="str">
        <f>+IF(ISNA(VLOOKUP($D$7,Master!$A:$BN, 59,FALSE()))=TRUE(),"",VLOOKUP($D$7,Master!$A:$BN,59,FALSE()))</f>
        <v/>
      </c>
      <c r="AE28" s="60" t="str">
        <f>+IF(ISNA(VLOOKUP($D$7,Master!$A:$BN, 60,FALSE()))=TRUE(),"",VLOOKUP($D$7,Master!$A:$BN,60,FALSE()))</f>
        <v/>
      </c>
    </row>
    <row r="29" spans="1:32" ht="12" customHeight="1" x14ac:dyDescent="0.25">
      <c r="A29" s="121" t="str">
        <f>+IF(ISNA(VLOOKUP($D$7,Master!$A:$BS, 71,FALSE()))=TRUE(),"",VLOOKUP($D$7,Master!$A:$BS,71,FALSE()))</f>
        <v/>
      </c>
      <c r="B29" s="122" t="s">
        <v>540</v>
      </c>
      <c r="C29" s="122"/>
      <c r="D29" s="122"/>
      <c r="E29" s="122"/>
      <c r="F29" s="122"/>
      <c r="G29" s="123"/>
      <c r="H29" s="147" t="str">
        <f>+IF(ISNA(VLOOKUP($D$7,Master!$A:$AN, 21,FALSE()))=TRUE(),"",VLOOKUP($D$7,Master!$A:$AN,21,FALSE()))</f>
        <v/>
      </c>
      <c r="I29" s="148"/>
      <c r="J29" s="30"/>
      <c r="K29" s="188" t="str">
        <f>+IF(ISNA(VLOOKUP($D$7,Master!$A:$AV, 48,FALSE()))=TRUE(),"",VLOOKUP($D$7,Master!$A:$AV,48,FALSE()))</f>
        <v/>
      </c>
      <c r="L29" s="166"/>
      <c r="M29" s="166"/>
      <c r="N29" s="166"/>
      <c r="O29" s="166"/>
      <c r="P29" s="189"/>
      <c r="T29" s="61" t="s">
        <v>648</v>
      </c>
      <c r="U29" s="55" t="s">
        <v>649</v>
      </c>
      <c r="V29" s="55" t="s">
        <v>650</v>
      </c>
      <c r="W29" s="55" t="s">
        <v>651</v>
      </c>
      <c r="X29" s="55" t="s">
        <v>652</v>
      </c>
      <c r="Y29" s="55" t="s">
        <v>653</v>
      </c>
      <c r="Z29" s="55"/>
      <c r="AA29" s="55"/>
      <c r="AB29" s="55"/>
      <c r="AC29" s="55"/>
      <c r="AD29" s="55"/>
      <c r="AE29" s="63"/>
    </row>
    <row r="30" spans="1:32" ht="18.75" x14ac:dyDescent="0.3">
      <c r="A30" s="155" t="s">
        <v>726</v>
      </c>
      <c r="B30" s="155"/>
      <c r="C30" s="155"/>
      <c r="D30" s="155"/>
      <c r="E30" s="155"/>
      <c r="F30" s="155"/>
      <c r="G30" s="50" t="s">
        <v>157</v>
      </c>
      <c r="H30" s="194" t="str">
        <f>+IF(ISNA(VLOOKUP($D$7,Master!$A:$AN, 22,FALSE()))=TRUE(),"",VLOOKUP($D$7,Master!$A:$AN,22,FALSE()))</f>
        <v/>
      </c>
      <c r="I30" s="194"/>
      <c r="J30" s="23"/>
      <c r="K30" s="188"/>
      <c r="L30" s="166"/>
      <c r="M30" s="166"/>
      <c r="N30" s="166"/>
      <c r="O30" s="166"/>
      <c r="P30" s="189"/>
      <c r="T30" s="62" t="str">
        <f>+IF(ISNA(VLOOKUP($D$7,Master!$A:$BN, 61,FALSE()))=TRUE(),"",VLOOKUP($D$7,Master!$A:$BN,61,FALSE()))</f>
        <v/>
      </c>
      <c r="U30" s="53" t="str">
        <f>+IF(ISNA(VLOOKUP($D$7,Master!$A:$BN, 62,FALSE()))=TRUE(),"",VLOOKUP($D$7,Master!$A:$BN,62,FALSE()))</f>
        <v/>
      </c>
      <c r="V30" s="53" t="str">
        <f>+IF(ISNA(VLOOKUP($D$7,Master!$A:$BN, 63,FALSE()))=TRUE(),"",VLOOKUP($D$7,Master!$A:$BN,63,FALSE()))</f>
        <v/>
      </c>
      <c r="W30" s="53" t="str">
        <f>+IF(ISNA(VLOOKUP($D$7,Master!$A:$BN, 64,FALSE()))=TRUE(),"",VLOOKUP($D$7,Master!$A:$BN,64,FALSE()))</f>
        <v/>
      </c>
      <c r="X30" s="53" t="str">
        <f>+IF(ISNA(VLOOKUP($D$7,Master!$A:$BN, 65,FALSE()))=TRUE(),"",VLOOKUP($D$7,Master!$A:$BN,65,FALSE()))</f>
        <v/>
      </c>
      <c r="Y30" s="53" t="str">
        <f>+IF(ISNA(VLOOKUP($D$7,Master!$A:$BN, 66,FALSE()))=TRUE(),"",VLOOKUP($D$7,Master!$A:$BN,66,FALSE()))</f>
        <v/>
      </c>
      <c r="Z30" s="53"/>
      <c r="AA30" s="53"/>
      <c r="AB30" s="53"/>
      <c r="AC30" s="53"/>
      <c r="AD30" s="53"/>
      <c r="AE30" s="54"/>
    </row>
    <row r="31" spans="1:32" ht="16.5" thickBot="1" x14ac:dyDescent="0.3">
      <c r="A31" s="80" t="str">
        <f>+IF(ISNA(VLOOKUP($D$7,Master!$A:$BQ, 68,FALSE()))=TRUE(),"",VLOOKUP($D$7,Master!$A:$BQ,68,FALSE()))</f>
        <v/>
      </c>
      <c r="B31" s="156" t="s">
        <v>816</v>
      </c>
      <c r="C31" s="156"/>
      <c r="D31" s="156"/>
      <c r="E31" s="157"/>
      <c r="F31" s="158"/>
      <c r="G31" s="51" t="s">
        <v>158</v>
      </c>
      <c r="H31" s="194" t="str">
        <f>+IF(ISNA(VLOOKUP($D$7,Master!$A:$AN, 23,FALSE()))=TRUE(),"",VLOOKUP($D$7,Master!$A:$AN,23,FALSE()))</f>
        <v/>
      </c>
      <c r="I31" s="194"/>
      <c r="J31" s="23"/>
      <c r="K31" s="190"/>
      <c r="L31" s="191"/>
      <c r="M31" s="191"/>
      <c r="N31" s="191"/>
      <c r="O31" s="191"/>
      <c r="P31" s="192"/>
      <c r="U31" s="1"/>
      <c r="V31" s="183"/>
      <c r="W31" s="183"/>
      <c r="X31" s="183"/>
      <c r="Y31" s="183"/>
      <c r="AB31" s="1"/>
      <c r="AC31" s="183"/>
      <c r="AD31" s="183"/>
      <c r="AE31" s="183"/>
      <c r="AF31" s="183"/>
    </row>
    <row r="32" spans="1:32" ht="97.9" customHeight="1" x14ac:dyDescent="0.25">
      <c r="A32" s="195" t="str">
        <f>+IF(ISNA(VLOOKUP($D$7,Master!$A:$AN, 24,FALSE()))=TRUE(),"",VLOOKUP($D$7,Master!$A:$AN,24,FALSE()))</f>
        <v/>
      </c>
      <c r="B32" s="195"/>
      <c r="C32" s="196"/>
      <c r="D32" s="196"/>
      <c r="E32" s="150"/>
      <c r="F32" s="150"/>
      <c r="G32" s="4"/>
      <c r="H32" s="1"/>
      <c r="I32" s="10"/>
      <c r="J32" s="10"/>
      <c r="K32" s="150"/>
      <c r="L32" s="150"/>
      <c r="M32" s="4"/>
      <c r="N32" s="1"/>
      <c r="O32" s="10"/>
    </row>
    <row r="33" spans="1:32" ht="97.9" hidden="1" customHeight="1" x14ac:dyDescent="0.25">
      <c r="A33" s="150"/>
      <c r="B33" s="150"/>
      <c r="C33" s="196"/>
      <c r="D33" s="196"/>
      <c r="E33" s="150"/>
      <c r="F33" s="150"/>
      <c r="G33" s="4"/>
      <c r="H33" s="1"/>
      <c r="I33" s="10"/>
      <c r="J33" s="10"/>
      <c r="K33" s="150"/>
      <c r="L33" s="150"/>
      <c r="M33" s="4"/>
      <c r="N33" s="1"/>
      <c r="O33" s="10"/>
    </row>
    <row r="34" spans="1:32" ht="97.9" hidden="1" customHeight="1" x14ac:dyDescent="0.25"/>
    <row r="35" spans="1:32" ht="97.9" hidden="1" customHeight="1" x14ac:dyDescent="0.25">
      <c r="B35" s="174"/>
      <c r="C35" s="174"/>
      <c r="D35" s="174"/>
      <c r="E35" s="174"/>
      <c r="F35" s="174"/>
      <c r="G35" s="174"/>
      <c r="H35" s="198"/>
      <c r="I35" s="198"/>
      <c r="J35" s="30"/>
      <c r="T35" s="150"/>
      <c r="U35" s="150"/>
      <c r="V35" s="150"/>
      <c r="W35" s="183"/>
      <c r="X35" s="183"/>
      <c r="Y35" s="183"/>
      <c r="Z35" s="183"/>
    </row>
    <row r="36" spans="1:32" ht="97.9" hidden="1" customHeight="1" x14ac:dyDescent="0.25">
      <c r="G36" s="21" t="s">
        <v>157</v>
      </c>
      <c r="H36" s="200" t="str">
        <f>+IF(ISNA(VLOOKUP($D$7,Master!$A:$AN, 25,FALSE()))=TRUE(),"",VLOOKUP($D$7,Master!$A:$AN,27,FALSE()))</f>
        <v/>
      </c>
      <c r="I36" s="200"/>
      <c r="J36" s="23"/>
    </row>
    <row r="37" spans="1:32" ht="97.9" customHeight="1" x14ac:dyDescent="0.25">
      <c r="A37" s="5" t="str">
        <f>+IF(ISNA(VLOOKUP($D$7,Master!$A:$AN, 25,FALSE()))=TRUE(),"",VLOOKUP($D$7,Master!$A:$AN,25,FALSE()))</f>
        <v/>
      </c>
      <c r="G37" s="22" t="s">
        <v>158</v>
      </c>
      <c r="H37" s="200" t="str">
        <f>+IF(ISNA(VLOOKUP($D$7,Master!$A:$AN, 25,FALSE()))=TRUE(),"",VLOOKUP($D$7,Master!$A:$AN,28,FALSE()))</f>
        <v/>
      </c>
      <c r="I37" s="200"/>
      <c r="J37" s="23"/>
      <c r="U37" s="1"/>
      <c r="V37" s="183"/>
      <c r="W37" s="183"/>
      <c r="X37" s="183"/>
      <c r="Y37" s="183"/>
      <c r="AB37" s="1"/>
      <c r="AC37" s="183"/>
      <c r="AD37" s="183"/>
      <c r="AE37" s="183"/>
      <c r="AF37" s="183"/>
    </row>
    <row r="38" spans="1:32" ht="97.9" hidden="1" customHeight="1" x14ac:dyDescent="0.25"/>
    <row r="39" spans="1:32" ht="97.9" hidden="1" customHeight="1" x14ac:dyDescent="0.25"/>
    <row r="40" spans="1:32" ht="97.9" hidden="1" customHeight="1" x14ac:dyDescent="0.25">
      <c r="P40" s="23" t="s">
        <v>485</v>
      </c>
    </row>
    <row r="41" spans="1:32" ht="97.9" hidden="1" customHeight="1" x14ac:dyDescent="0.25"/>
    <row r="42" spans="1:32" ht="97.9" hidden="1" customHeight="1" x14ac:dyDescent="0.25"/>
    <row r="43" spans="1:32" ht="97.9" hidden="1" customHeight="1" x14ac:dyDescent="0.25"/>
    <row r="44" spans="1:32" ht="97.9" hidden="1" customHeight="1" x14ac:dyDescent="0.25"/>
    <row r="45" spans="1:32" ht="97.9" hidden="1" customHeight="1" x14ac:dyDescent="0.25"/>
    <row r="46" spans="1:32" ht="97.9" hidden="1" customHeight="1" x14ac:dyDescent="0.25"/>
    <row r="47" spans="1:32" ht="97.9" hidden="1" customHeight="1" x14ac:dyDescent="0.25"/>
    <row r="48" spans="1:32" ht="97.9" hidden="1" customHeight="1" x14ac:dyDescent="0.25"/>
    <row r="49" ht="97.9" hidden="1" customHeight="1" x14ac:dyDescent="0.25"/>
    <row r="50" ht="97.9" hidden="1" customHeight="1" x14ac:dyDescent="0.25"/>
    <row r="51" ht="97.9" hidden="1" customHeight="1" x14ac:dyDescent="0.25"/>
    <row r="52" ht="97.9" hidden="1" customHeight="1" x14ac:dyDescent="0.25"/>
    <row r="53" ht="97.9" hidden="1" customHeight="1" x14ac:dyDescent="0.25"/>
    <row r="54" ht="97.9" hidden="1" customHeight="1" x14ac:dyDescent="0.25"/>
    <row r="55" ht="97.9" hidden="1" customHeight="1" x14ac:dyDescent="0.25"/>
    <row r="56" ht="97.9" hidden="1" customHeight="1" x14ac:dyDescent="0.25"/>
    <row r="57" ht="97.9" hidden="1" customHeight="1" x14ac:dyDescent="0.25"/>
    <row r="58" ht="97.9" hidden="1" customHeight="1" x14ac:dyDescent="0.25"/>
    <row r="59" ht="97.9" hidden="1" customHeight="1" x14ac:dyDescent="0.25"/>
    <row r="60" ht="97.9" hidden="1" customHeight="1" x14ac:dyDescent="0.25"/>
    <row r="61" ht="97.9" hidden="1" customHeight="1" x14ac:dyDescent="0.25"/>
    <row r="62" ht="97.9" hidden="1" customHeight="1" x14ac:dyDescent="0.25"/>
    <row r="63" ht="97.9" hidden="1" customHeight="1" x14ac:dyDescent="0.25"/>
    <row r="64" ht="97.9" hidden="1" customHeight="1" x14ac:dyDescent="0.25"/>
    <row r="65" spans="1:16" ht="97.5" hidden="1" customHeight="1" x14ac:dyDescent="0.25">
      <c r="C65" s="2"/>
    </row>
    <row r="66" spans="1:16" ht="97.5" hidden="1" customHeight="1" x14ac:dyDescent="0.25">
      <c r="C66" s="2"/>
    </row>
    <row r="67" spans="1:16" ht="97.5" hidden="1" customHeight="1" x14ac:dyDescent="0.25">
      <c r="C67" s="2"/>
    </row>
    <row r="68" spans="1:16" ht="97.15" hidden="1" customHeight="1" x14ac:dyDescent="0.25">
      <c r="C68" s="2"/>
    </row>
    <row r="69" spans="1:16" ht="97.15" hidden="1" customHeight="1" x14ac:dyDescent="0.25">
      <c r="C69" s="2"/>
    </row>
    <row r="70" spans="1:16" ht="177.75" hidden="1" customHeight="1" x14ac:dyDescent="0.25">
      <c r="C70" s="2"/>
    </row>
    <row r="71" spans="1:16" x14ac:dyDescent="0.25">
      <c r="C71" s="2"/>
    </row>
    <row r="74" spans="1:16" ht="15.75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</row>
    <row r="77" spans="1:16" x14ac:dyDescent="0.25">
      <c r="A77" s="3"/>
      <c r="I77" s="3"/>
      <c r="J77" s="3"/>
    </row>
    <row r="78" spans="1:16" x14ac:dyDescent="0.25">
      <c r="A78" s="3"/>
      <c r="B78" s="1"/>
      <c r="I78" s="3"/>
      <c r="J78" s="3"/>
      <c r="K78" s="1"/>
    </row>
    <row r="79" spans="1:16" x14ac:dyDescent="0.25">
      <c r="B79" s="1"/>
      <c r="C79" s="10"/>
      <c r="D79" s="10"/>
      <c r="E79" s="10"/>
      <c r="F79" s="10"/>
      <c r="K79" s="1"/>
      <c r="L79" s="10"/>
      <c r="M79" s="10"/>
      <c r="N79" s="10"/>
      <c r="O79" s="10"/>
    </row>
    <row r="80" spans="1:16" x14ac:dyDescent="0.25">
      <c r="A80" s="1"/>
      <c r="B80" s="1"/>
      <c r="C80" s="10"/>
      <c r="D80" s="10"/>
      <c r="E80" s="10"/>
      <c r="F80" s="10"/>
      <c r="K80" s="1"/>
      <c r="L80" s="10"/>
      <c r="M80" s="10"/>
      <c r="N80" s="10"/>
      <c r="O80" s="10"/>
    </row>
    <row r="81" spans="1:15" x14ac:dyDescent="0.25">
      <c r="A81" s="1"/>
      <c r="B81" s="1"/>
      <c r="C81" s="10"/>
      <c r="D81" s="10"/>
      <c r="E81" s="10"/>
      <c r="F81" s="10"/>
      <c r="K81" s="1"/>
      <c r="L81" s="10"/>
      <c r="M81" s="10"/>
      <c r="N81" s="10"/>
      <c r="O81" s="10"/>
    </row>
    <row r="82" spans="1:15" x14ac:dyDescent="0.25">
      <c r="A82" s="1"/>
      <c r="B82" s="1"/>
      <c r="C82" s="10"/>
      <c r="D82" s="10"/>
      <c r="E82" s="10"/>
      <c r="F82" s="10"/>
      <c r="K82" s="1"/>
      <c r="L82" s="10"/>
      <c r="M82" s="10"/>
      <c r="N82" s="10"/>
      <c r="O82" s="10"/>
    </row>
    <row r="85" spans="1:15" x14ac:dyDescent="0.25">
      <c r="A85" s="3"/>
      <c r="C85" s="4"/>
      <c r="E85" s="1"/>
      <c r="F85" s="4"/>
      <c r="I85" s="3"/>
      <c r="J85" s="3"/>
    </row>
    <row r="86" spans="1:15" x14ac:dyDescent="0.25">
      <c r="A86" s="3"/>
      <c r="B86" s="1"/>
      <c r="I86" s="3"/>
      <c r="J86" s="3"/>
      <c r="K86" s="1"/>
    </row>
    <row r="87" spans="1:15" x14ac:dyDescent="0.25">
      <c r="A87" s="1"/>
      <c r="B87" s="1"/>
      <c r="C87" s="10"/>
      <c r="D87" s="10"/>
      <c r="E87" s="10"/>
      <c r="F87" s="10"/>
      <c r="K87" s="1"/>
      <c r="L87" s="10"/>
      <c r="M87" s="10"/>
      <c r="N87" s="10"/>
      <c r="O87" s="10"/>
    </row>
    <row r="88" spans="1:15" x14ac:dyDescent="0.25">
      <c r="A88" s="1"/>
      <c r="B88" s="1"/>
      <c r="C88" s="10"/>
      <c r="D88" s="10"/>
      <c r="E88" s="10"/>
      <c r="F88" s="10"/>
      <c r="K88" s="1"/>
      <c r="L88" s="10"/>
      <c r="M88" s="10"/>
      <c r="N88" s="10"/>
      <c r="O88" s="10"/>
    </row>
    <row r="89" spans="1:15" x14ac:dyDescent="0.25">
      <c r="B89" s="1"/>
      <c r="C89" s="10"/>
      <c r="D89" s="10"/>
      <c r="E89" s="10"/>
      <c r="F89" s="10"/>
      <c r="K89" s="1"/>
      <c r="L89" s="10"/>
      <c r="M89" s="10"/>
      <c r="N89" s="10"/>
      <c r="O89" s="10"/>
    </row>
    <row r="90" spans="1:15" x14ac:dyDescent="0.25">
      <c r="A90" s="1"/>
      <c r="B90" s="1"/>
      <c r="C90" s="10"/>
      <c r="D90" s="10"/>
      <c r="E90" s="10"/>
      <c r="F90" s="10"/>
      <c r="K90" s="1"/>
      <c r="L90" s="10"/>
      <c r="M90" s="10"/>
      <c r="N90" s="10"/>
      <c r="O90" s="10"/>
    </row>
    <row r="93" spans="1:15" x14ac:dyDescent="0.25">
      <c r="A93" s="3"/>
      <c r="C93" s="4"/>
      <c r="E93" s="1"/>
      <c r="I93" s="3"/>
      <c r="J93" s="3"/>
    </row>
    <row r="94" spans="1:15" x14ac:dyDescent="0.25">
      <c r="A94" s="3"/>
      <c r="B94" s="1"/>
      <c r="I94" s="3"/>
      <c r="J94" s="3"/>
      <c r="K94" s="1"/>
    </row>
    <row r="95" spans="1:15" x14ac:dyDescent="0.25">
      <c r="A95" s="1"/>
      <c r="B95" s="1"/>
      <c r="C95" s="10"/>
      <c r="D95" s="10"/>
      <c r="E95" s="10"/>
      <c r="F95" s="10"/>
      <c r="K95" s="1"/>
      <c r="L95" s="10"/>
      <c r="M95" s="10"/>
      <c r="N95" s="10"/>
      <c r="O95" s="10"/>
    </row>
    <row r="96" spans="1:15" x14ac:dyDescent="0.25">
      <c r="B96" s="1"/>
      <c r="C96" s="10"/>
      <c r="D96" s="10"/>
      <c r="E96" s="10"/>
      <c r="F96" s="10"/>
      <c r="K96" s="1"/>
      <c r="L96" s="10"/>
      <c r="M96" s="10"/>
      <c r="N96" s="10"/>
      <c r="O96" s="10"/>
    </row>
    <row r="97" spans="1:16" x14ac:dyDescent="0.25">
      <c r="A97" s="1"/>
      <c r="B97" s="1"/>
      <c r="C97" s="10"/>
      <c r="D97" s="10"/>
      <c r="E97" s="10"/>
      <c r="F97" s="10"/>
      <c r="K97" s="1"/>
      <c r="L97" s="10"/>
      <c r="M97" s="10"/>
      <c r="N97" s="10"/>
      <c r="O97" s="10"/>
    </row>
    <row r="98" spans="1:16" x14ac:dyDescent="0.25">
      <c r="A98" s="1"/>
      <c r="B98" s="1"/>
      <c r="C98" s="10"/>
      <c r="D98" s="10"/>
      <c r="E98" s="10"/>
      <c r="F98" s="10"/>
      <c r="K98" s="1"/>
      <c r="L98" s="10"/>
      <c r="M98" s="10"/>
      <c r="N98" s="10"/>
      <c r="O98" s="10"/>
    </row>
    <row r="99" spans="1:16" x14ac:dyDescent="0.25">
      <c r="A99" s="1"/>
      <c r="B99" s="1"/>
      <c r="C99" s="4"/>
      <c r="D99" s="4"/>
      <c r="E99" s="4"/>
      <c r="F99" s="4"/>
      <c r="K99" s="1"/>
      <c r="L99" s="4"/>
      <c r="M99" s="4"/>
      <c r="N99" s="4"/>
      <c r="O99" s="4"/>
    </row>
    <row r="101" spans="1:16" x14ac:dyDescent="0.25">
      <c r="A101" s="6" t="s">
        <v>331</v>
      </c>
      <c r="B101" s="199"/>
      <c r="C101" s="183"/>
      <c r="D101" s="183"/>
      <c r="E101" s="183"/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</row>
    <row r="102" spans="1:16" x14ac:dyDescent="0.25">
      <c r="A102" s="183"/>
      <c r="B102" s="183"/>
      <c r="C102" s="183"/>
      <c r="D102" s="183"/>
      <c r="E102" s="183"/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</row>
    <row r="103" spans="1:16" x14ac:dyDescent="0.25">
      <c r="A103" s="183"/>
      <c r="B103" s="183"/>
      <c r="C103" s="183"/>
      <c r="D103" s="183"/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</row>
    <row r="104" spans="1:16" x14ac:dyDescent="0.25">
      <c r="A104" s="183"/>
      <c r="B104" s="183"/>
      <c r="C104" s="183"/>
      <c r="D104" s="183"/>
      <c r="E104" s="183"/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183"/>
    </row>
    <row r="105" spans="1:16" x14ac:dyDescent="0.25">
      <c r="A105" s="183"/>
      <c r="B105" s="183"/>
      <c r="C105" s="183"/>
      <c r="D105" s="183"/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183"/>
    </row>
    <row r="107" spans="1:16" ht="15.75" thickBot="1" x14ac:dyDescent="0.3"/>
    <row r="108" spans="1:16" ht="16.5" thickTop="1" thickBot="1" x14ac:dyDescent="0.3">
      <c r="A108" s="8" t="s">
        <v>196</v>
      </c>
      <c r="B108" s="197" t="s">
        <v>197</v>
      </c>
      <c r="C108" s="197"/>
      <c r="D108" s="197" t="s">
        <v>198</v>
      </c>
      <c r="E108" s="197"/>
      <c r="F108" s="197"/>
      <c r="G108" s="197"/>
      <c r="H108" s="197"/>
      <c r="I108" s="197"/>
      <c r="J108" s="197"/>
      <c r="K108" s="197"/>
      <c r="L108" s="197"/>
      <c r="M108" s="197"/>
      <c r="N108" s="197" t="s">
        <v>199</v>
      </c>
      <c r="O108" s="197"/>
      <c r="P108" s="197"/>
    </row>
    <row r="109" spans="1:16" ht="15.75" thickTop="1" x14ac:dyDescent="0.25">
      <c r="A109" s="7">
        <v>2</v>
      </c>
      <c r="B109" s="146">
        <v>45509</v>
      </c>
      <c r="C109" s="146"/>
      <c r="D109" s="145" t="s">
        <v>710</v>
      </c>
      <c r="E109" s="145"/>
      <c r="F109" s="145"/>
      <c r="G109" s="145"/>
      <c r="H109" s="145"/>
      <c r="I109" s="145"/>
      <c r="J109" s="145"/>
      <c r="K109" s="145"/>
      <c r="L109" s="145"/>
      <c r="M109" s="145"/>
      <c r="N109" s="145" t="s">
        <v>678</v>
      </c>
      <c r="O109" s="145"/>
      <c r="P109" s="145"/>
    </row>
    <row r="110" spans="1:16" x14ac:dyDescent="0.25">
      <c r="A110" s="7">
        <v>3</v>
      </c>
      <c r="B110" s="146">
        <v>45568</v>
      </c>
      <c r="C110" s="146"/>
      <c r="D110" s="145" t="s">
        <v>729</v>
      </c>
      <c r="E110" s="145"/>
      <c r="F110" s="145"/>
      <c r="G110" s="145"/>
      <c r="H110" s="145"/>
      <c r="I110" s="145"/>
      <c r="J110" s="145"/>
      <c r="K110" s="145"/>
      <c r="L110" s="145"/>
      <c r="M110" s="145"/>
      <c r="N110" s="145" t="s">
        <v>678</v>
      </c>
      <c r="O110" s="145"/>
      <c r="P110" s="145"/>
    </row>
    <row r="111" spans="1:16" x14ac:dyDescent="0.25">
      <c r="A111" s="7">
        <v>4</v>
      </c>
      <c r="B111" s="146">
        <v>45601</v>
      </c>
      <c r="C111" s="146"/>
      <c r="D111" s="145" t="s">
        <v>761</v>
      </c>
      <c r="E111" s="145"/>
      <c r="F111" s="145"/>
      <c r="G111" s="145"/>
      <c r="H111" s="145"/>
      <c r="I111" s="145"/>
      <c r="J111" s="145"/>
      <c r="K111" s="145"/>
      <c r="L111" s="145"/>
      <c r="M111" s="145"/>
      <c r="N111" s="145" t="s">
        <v>678</v>
      </c>
      <c r="O111" s="145"/>
      <c r="P111" s="145"/>
    </row>
    <row r="112" spans="1:16" x14ac:dyDescent="0.25">
      <c r="A112" s="7">
        <v>5</v>
      </c>
      <c r="B112" s="146">
        <v>45666</v>
      </c>
      <c r="C112" s="146"/>
      <c r="D112" s="145" t="s">
        <v>771</v>
      </c>
      <c r="E112" s="145"/>
      <c r="F112" s="145"/>
      <c r="G112" s="145"/>
      <c r="H112" s="145"/>
      <c r="I112" s="145"/>
      <c r="J112" s="145"/>
      <c r="K112" s="145"/>
      <c r="L112" s="145"/>
      <c r="M112" s="145"/>
      <c r="N112" s="145" t="s">
        <v>678</v>
      </c>
      <c r="O112" s="145"/>
      <c r="P112" s="145"/>
    </row>
    <row r="113" spans="1:16" x14ac:dyDescent="0.25">
      <c r="A113" s="7">
        <v>7</v>
      </c>
      <c r="B113" s="146">
        <v>45922</v>
      </c>
      <c r="C113" s="146"/>
      <c r="D113" s="145" t="s">
        <v>831</v>
      </c>
      <c r="E113" s="145"/>
      <c r="F113" s="145"/>
      <c r="G113" s="145"/>
      <c r="H113" s="145"/>
      <c r="I113" s="145"/>
      <c r="J113" s="145"/>
      <c r="K113" s="145"/>
      <c r="L113" s="145"/>
      <c r="M113" s="145"/>
      <c r="N113" s="145" t="s">
        <v>678</v>
      </c>
      <c r="O113" s="145"/>
      <c r="P113" s="145"/>
    </row>
  </sheetData>
  <sheetProtection selectLockedCells="1"/>
  <dataConsolidate link="1"/>
  <mergeCells count="205">
    <mergeCell ref="B113:C113"/>
    <mergeCell ref="D113:M113"/>
    <mergeCell ref="N113:P113"/>
    <mergeCell ref="A32:B32"/>
    <mergeCell ref="C32:D32"/>
    <mergeCell ref="N110:P110"/>
    <mergeCell ref="A33:B33"/>
    <mergeCell ref="C33:D33"/>
    <mergeCell ref="N108:P108"/>
    <mergeCell ref="N109:P109"/>
    <mergeCell ref="B35:G35"/>
    <mergeCell ref="H35:I35"/>
    <mergeCell ref="B101:P101"/>
    <mergeCell ref="A102:P102"/>
    <mergeCell ref="A103:P103"/>
    <mergeCell ref="A104:P104"/>
    <mergeCell ref="D108:M108"/>
    <mergeCell ref="D109:M109"/>
    <mergeCell ref="A105:P105"/>
    <mergeCell ref="B108:C108"/>
    <mergeCell ref="B109:C109"/>
    <mergeCell ref="H36:I36"/>
    <mergeCell ref="H37:I37"/>
    <mergeCell ref="B112:C112"/>
    <mergeCell ref="T26:AE26"/>
    <mergeCell ref="K29:P31"/>
    <mergeCell ref="U23:AE25"/>
    <mergeCell ref="E33:F33"/>
    <mergeCell ref="V37:W37"/>
    <mergeCell ref="V12:W12"/>
    <mergeCell ref="V6:W6"/>
    <mergeCell ref="X37:Y37"/>
    <mergeCell ref="K33:L33"/>
    <mergeCell ref="H30:I30"/>
    <mergeCell ref="H31:I31"/>
    <mergeCell ref="V31:W31"/>
    <mergeCell ref="X31:Y31"/>
    <mergeCell ref="T16:T17"/>
    <mergeCell ref="V17:W17"/>
    <mergeCell ref="X17:Y17"/>
    <mergeCell ref="G16:I16"/>
    <mergeCell ref="L17:O17"/>
    <mergeCell ref="T35:V35"/>
    <mergeCell ref="I8:L8"/>
    <mergeCell ref="M8:P8"/>
    <mergeCell ref="X12:Y12"/>
    <mergeCell ref="M13:O13"/>
    <mergeCell ref="M22:O22"/>
    <mergeCell ref="C22:F22"/>
    <mergeCell ref="G22:I22"/>
    <mergeCell ref="G20:J20"/>
    <mergeCell ref="C15:F15"/>
    <mergeCell ref="AC37:AD37"/>
    <mergeCell ref="C19:F19"/>
    <mergeCell ref="G19:I19"/>
    <mergeCell ref="M19:O19"/>
    <mergeCell ref="V19:W19"/>
    <mergeCell ref="X19:Y19"/>
    <mergeCell ref="AB19:AC19"/>
    <mergeCell ref="AD19:AE19"/>
    <mergeCell ref="K32:L32"/>
    <mergeCell ref="W35:Z35"/>
    <mergeCell ref="AC31:AD31"/>
    <mergeCell ref="AE31:AF31"/>
    <mergeCell ref="V20:W20"/>
    <mergeCell ref="X20:Y20"/>
    <mergeCell ref="AB20:AC20"/>
    <mergeCell ref="AD20:AE20"/>
    <mergeCell ref="V21:W21"/>
    <mergeCell ref="X21:Y21"/>
    <mergeCell ref="K28:P28"/>
    <mergeCell ref="AE37:AF37"/>
    <mergeCell ref="G14:I14"/>
    <mergeCell ref="G21:I21"/>
    <mergeCell ref="M11:O11"/>
    <mergeCell ref="C12:F12"/>
    <mergeCell ref="M12:O12"/>
    <mergeCell ref="T10:T11"/>
    <mergeCell ref="C10:J10"/>
    <mergeCell ref="L10:O10"/>
    <mergeCell ref="C16:F16"/>
    <mergeCell ref="C20:F20"/>
    <mergeCell ref="M3:P3"/>
    <mergeCell ref="D4:H4"/>
    <mergeCell ref="I4:L4"/>
    <mergeCell ref="M4:P4"/>
    <mergeCell ref="T4:T5"/>
    <mergeCell ref="AB6:AC6"/>
    <mergeCell ref="V5:W5"/>
    <mergeCell ref="X18:Y18"/>
    <mergeCell ref="A25:D26"/>
    <mergeCell ref="C18:J18"/>
    <mergeCell ref="Z10:Z11"/>
    <mergeCell ref="A6:T6"/>
    <mergeCell ref="Z16:Z17"/>
    <mergeCell ref="AB12:AC12"/>
    <mergeCell ref="V4:W4"/>
    <mergeCell ref="X4:Y4"/>
    <mergeCell ref="Z4:Z5"/>
    <mergeCell ref="AB4:AC4"/>
    <mergeCell ref="C11:F11"/>
    <mergeCell ref="G11:I11"/>
    <mergeCell ref="AB18:AC18"/>
    <mergeCell ref="AB13:AC13"/>
    <mergeCell ref="C13:F13"/>
    <mergeCell ref="G13:I13"/>
    <mergeCell ref="AD4:AE4"/>
    <mergeCell ref="X5:Y5"/>
    <mergeCell ref="AB5:AC5"/>
    <mergeCell ref="AD5:AE5"/>
    <mergeCell ref="T1:T2"/>
    <mergeCell ref="U1:U2"/>
    <mergeCell ref="V1:V2"/>
    <mergeCell ref="AD12:AE12"/>
    <mergeCell ref="AD6:AE6"/>
    <mergeCell ref="AD9:AE9"/>
    <mergeCell ref="X6:Y6"/>
    <mergeCell ref="AD7:AE7"/>
    <mergeCell ref="X1:Z1"/>
    <mergeCell ref="Y2:AC2"/>
    <mergeCell ref="M7:P7"/>
    <mergeCell ref="M14:O14"/>
    <mergeCell ref="M15:O15"/>
    <mergeCell ref="E25:F25"/>
    <mergeCell ref="V15:W15"/>
    <mergeCell ref="X15:Y15"/>
    <mergeCell ref="AB15:AC15"/>
    <mergeCell ref="AD15:AE15"/>
    <mergeCell ref="V13:W13"/>
    <mergeCell ref="X13:Y13"/>
    <mergeCell ref="V14:W14"/>
    <mergeCell ref="X14:Y14"/>
    <mergeCell ref="X9:Y9"/>
    <mergeCell ref="G15:I15"/>
    <mergeCell ref="AB21:AC21"/>
    <mergeCell ref="AD21:AE21"/>
    <mergeCell ref="V8:W8"/>
    <mergeCell ref="X8:Y8"/>
    <mergeCell ref="AB8:AC8"/>
    <mergeCell ref="AD8:AE8"/>
    <mergeCell ref="V7:W7"/>
    <mergeCell ref="X7:Y7"/>
    <mergeCell ref="AB7:AC7"/>
    <mergeCell ref="C14:F14"/>
    <mergeCell ref="AD13:AE13"/>
    <mergeCell ref="AB14:AC14"/>
    <mergeCell ref="AD14:AE14"/>
    <mergeCell ref="AB9:AC9"/>
    <mergeCell ref="V18:W18"/>
    <mergeCell ref="AD18:AE18"/>
    <mergeCell ref="AB17:AC17"/>
    <mergeCell ref="V9:W9"/>
    <mergeCell ref="V11:W11"/>
    <mergeCell ref="X11:Y11"/>
    <mergeCell ref="AB11:AC11"/>
    <mergeCell ref="AD11:AE11"/>
    <mergeCell ref="AD17:AE17"/>
    <mergeCell ref="I3:L3"/>
    <mergeCell ref="D112:M112"/>
    <mergeCell ref="N112:P112"/>
    <mergeCell ref="B111:C111"/>
    <mergeCell ref="D111:M111"/>
    <mergeCell ref="N111:P111"/>
    <mergeCell ref="C23:F23"/>
    <mergeCell ref="C24:F24"/>
    <mergeCell ref="G24:I24"/>
    <mergeCell ref="G23:I23"/>
    <mergeCell ref="H29:I29"/>
    <mergeCell ref="E28:F28"/>
    <mergeCell ref="E32:F32"/>
    <mergeCell ref="A28:B28"/>
    <mergeCell ref="C28:D28"/>
    <mergeCell ref="A27:B27"/>
    <mergeCell ref="C27:D27"/>
    <mergeCell ref="E27:F27"/>
    <mergeCell ref="K27:L27"/>
    <mergeCell ref="A30:F30"/>
    <mergeCell ref="B31:D31"/>
    <mergeCell ref="B110:C110"/>
    <mergeCell ref="D110:M110"/>
    <mergeCell ref="E31:F31"/>
    <mergeCell ref="B29:G29"/>
    <mergeCell ref="N1:P1"/>
    <mergeCell ref="G12:J12"/>
    <mergeCell ref="A1:M1"/>
    <mergeCell ref="E26:F26"/>
    <mergeCell ref="K26:L26"/>
    <mergeCell ref="D5:H5"/>
    <mergeCell ref="I5:L5"/>
    <mergeCell ref="M5:P5"/>
    <mergeCell ref="A3:C3"/>
    <mergeCell ref="A4:C4"/>
    <mergeCell ref="A5:C5"/>
    <mergeCell ref="A7:C7"/>
    <mergeCell ref="M20:O20"/>
    <mergeCell ref="C21:F21"/>
    <mergeCell ref="M21:O21"/>
    <mergeCell ref="M18:O18"/>
    <mergeCell ref="D7:H7"/>
    <mergeCell ref="I7:L7"/>
    <mergeCell ref="A8:C8"/>
    <mergeCell ref="D8:H8"/>
    <mergeCell ref="B2:M2"/>
    <mergeCell ref="N2:O2"/>
    <mergeCell ref="D3:H3"/>
  </mergeCells>
  <conditionalFormatting sqref="M7:P7">
    <cfRule type="beginsWith" dxfId="51" priority="23" operator="beginsWith" text="2L2R">
      <formula>LEFT(M7,LEN("2L2R"))="2L2R"</formula>
    </cfRule>
    <cfRule type="beginsWith" dxfId="50" priority="24" operator="beginsWith" text="1L1R">
      <formula>LEFT(M7,LEN("1L1R"))="1L1R"</formula>
    </cfRule>
    <cfRule type="containsText" dxfId="49" priority="38" operator="containsText" text="Yes">
      <formula>NOT(ISERROR(SEARCH("Yes",M7)))</formula>
    </cfRule>
    <cfRule type="containsText" dxfId="48" priority="39" operator="containsText" text="No">
      <formula>NOT(ISERROR(SEARCH("No",M7)))</formula>
    </cfRule>
  </conditionalFormatting>
  <conditionalFormatting sqref="I25:I28 O26:O27">
    <cfRule type="containsText" dxfId="47" priority="22" operator="containsText" text="Not Avail.">
      <formula>NOT(ISERROR(SEARCH("Not Avail.",I25)))</formula>
    </cfRule>
    <cfRule type="containsText" dxfId="46" priority="36" operator="containsText" text="Yes">
      <formula>NOT(ISERROR(SEARCH("Yes",I25)))</formula>
    </cfRule>
    <cfRule type="endsWith" dxfId="45" priority="37" operator="endsWith" text="No">
      <formula>RIGHT(I25,LEN("No"))="No"</formula>
    </cfRule>
  </conditionalFormatting>
  <conditionalFormatting sqref="D3:H5 D7:H8 M3:P5 M7:P8 I25:I28 O26:O27 C13 C14 C15 C16 C21 C22 C23 C24">
    <cfRule type="containsBlanks" dxfId="44" priority="35">
      <formula>LEN(TRIM(C3))=0</formula>
    </cfRule>
  </conditionalFormatting>
  <conditionalFormatting sqref="S26:S27">
    <cfRule type="containsText" dxfId="43" priority="33" operator="containsText" text="Pass">
      <formula>NOT(ISERROR(SEARCH("Pass",S26)))</formula>
    </cfRule>
    <cfRule type="containsText" dxfId="42" priority="34" operator="containsText" text="Fail">
      <formula>NOT(ISERROR(SEARCH("Fail",S26)))</formula>
    </cfRule>
  </conditionalFormatting>
  <conditionalFormatting sqref="S26:S27">
    <cfRule type="containsText" dxfId="41" priority="32" operator="containsText" text="WAITING">
      <formula>NOT(ISERROR(SEARCH("WAITING",S26)))</formula>
    </cfRule>
  </conditionalFormatting>
  <conditionalFormatting sqref="O24">
    <cfRule type="containsText" dxfId="40" priority="27" operator="containsText" text="Yes">
      <formula>NOT(ISERROR(SEARCH("Yes",O24)))</formula>
    </cfRule>
    <cfRule type="containsText" dxfId="39" priority="28" operator="containsText" text="No">
      <formula>NOT(ISERROR(SEARCH("No",O24)))</formula>
    </cfRule>
  </conditionalFormatting>
  <conditionalFormatting sqref="O24">
    <cfRule type="containsBlanks" dxfId="38" priority="26">
      <formula>LEN(TRIM(O24))=0</formula>
    </cfRule>
  </conditionalFormatting>
  <conditionalFormatting sqref="K29:P31">
    <cfRule type="containsText" dxfId="37" priority="25" operator="containsText" text="34">
      <formula>NOT(ISERROR(SEARCH("34",K29)))</formula>
    </cfRule>
  </conditionalFormatting>
  <conditionalFormatting sqref="E31">
    <cfRule type="containsText" dxfId="36" priority="14" operator="containsText" text="Not Available">
      <formula>NOT(ISERROR(SEARCH("Not Available",E31)))</formula>
    </cfRule>
    <cfRule type="containsText" dxfId="35" priority="16" operator="containsText" text="Pass">
      <formula>NOT(ISERROR(SEARCH("Pass",E31)))</formula>
    </cfRule>
    <cfRule type="endsWith" dxfId="34" priority="17" operator="endsWith" text="Fail">
      <formula>RIGHT(E31,LEN("Fail"))="Fail"</formula>
    </cfRule>
  </conditionalFormatting>
  <conditionalFormatting sqref="E31">
    <cfRule type="containsBlanks" dxfId="33" priority="15">
      <formula>LEN(TRIM(E31))=0</formula>
    </cfRule>
  </conditionalFormatting>
  <conditionalFormatting sqref="W1:X1">
    <cfRule type="cellIs" dxfId="32" priority="13" operator="equal">
      <formula>"CQI Customer"</formula>
    </cfRule>
  </conditionalFormatting>
  <conditionalFormatting sqref="C13 G13 J13 C21 G21 J21 M12 M19">
    <cfRule type="expression" dxfId="31" priority="9">
      <formula>AND(OR($Q$11=1, $Q$12=1), ISBLANK(C12))</formula>
    </cfRule>
  </conditionalFormatting>
  <conditionalFormatting sqref="C13:F16 G13:I16 J13:J16 C21:F24 G21:I24 J21:J24 M12:O15 M19:O21 M22">
    <cfRule type="expression" dxfId="30" priority="2">
      <formula>AND($M$5&lt;&gt;"8HR", ISBLANK(C12))</formula>
    </cfRule>
  </conditionalFormatting>
  <conditionalFormatting sqref="C14 G14 J14 M13 C22 G22 J22 M20">
    <cfRule type="expression" dxfId="29" priority="4">
      <formula>AND(OR($Q$11=2, $Q$12=1), ISBLANK(C13))</formula>
    </cfRule>
  </conditionalFormatting>
  <conditionalFormatting sqref="C15 G15 J15 M14 C23 G23 J23 M21">
    <cfRule type="expression" dxfId="28" priority="6">
      <formula>AND(OR($Q$11=3, $Q$12=1), ISBLANK(C15))</formula>
    </cfRule>
  </conditionalFormatting>
  <conditionalFormatting sqref="G24 J24 M22 M15 G16 J16">
    <cfRule type="expression" dxfId="27" priority="5">
      <formula>OR($Q$11=1, $Q$11=2, $Q$11=3)</formula>
    </cfRule>
  </conditionalFormatting>
  <conditionalFormatting sqref="C16 G16 J16 M15 C24 G24 J24 M22">
    <cfRule type="expression" dxfId="26" priority="1">
      <formula>AND(OR($Q$11=4, $Q$12=1), ISBLANK(C15))</formula>
    </cfRule>
  </conditionalFormatting>
  <conditionalFormatting sqref="G13 J13 G21 J21 M12 M19">
    <cfRule type="expression" dxfId="25" priority="10">
      <formula>OR($Q$11=2, $Q$11=3, $Q$11=4)</formula>
    </cfRule>
  </conditionalFormatting>
  <conditionalFormatting sqref="G15 J15 M14 G23 J23 M21">
    <cfRule type="expression" dxfId="24" priority="8">
      <formula>OR($Q$11=1, $Q$11=2, $Q$11=4)</formula>
    </cfRule>
  </conditionalFormatting>
  <conditionalFormatting sqref="G14 J14 M13 G22 J22 M20">
    <cfRule type="expression" dxfId="23" priority="7">
      <formula>OR($Q$11=1, $Q$11=3, $Q$11=4)</formula>
    </cfRule>
  </conditionalFormatting>
  <printOptions horizontalCentered="1" verticalCentered="1" gridLines="1"/>
  <pageMargins left="0.25" right="0.25" top="0.25" bottom="0.25" header="0.3" footer="0.3"/>
  <pageSetup scale="49" fitToHeight="0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locked="0" defaultSize="0" print="0" autoFill="0" autoPict="0" macro="[0]!PrintTravelerSheet">
                <anchor moveWithCells="1">
                  <from>
                    <xdr:col>16</xdr:col>
                    <xdr:colOff>76200</xdr:colOff>
                    <xdr:row>0</xdr:row>
                    <xdr:rowOff>76200</xdr:rowOff>
                  </from>
                  <to>
                    <xdr:col>20</xdr:col>
                    <xdr:colOff>542925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locked="0" defaultSize="0" print="0" autoFill="0" autoPict="0" macro="[0]!PrintAdjustmentTicket">
                <anchor moveWithCells="1">
                  <from>
                    <xdr:col>20</xdr:col>
                    <xdr:colOff>561975</xdr:colOff>
                    <xdr:row>0</xdr:row>
                    <xdr:rowOff>76200</xdr:rowOff>
                  </from>
                  <to>
                    <xdr:col>22</xdr:col>
                    <xdr:colOff>571500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000-000000000000}">
          <x14:formula1>
            <xm:f>'List References'!#REF!</xm:f>
          </x14:formula1>
          <x14:formula2>
            <xm:f>0</xm:f>
          </x14:formula2>
          <xm:sqref>O32:O33 I32:J33</xm:sqref>
        </x14:dataValidation>
        <x14:dataValidation type="list" allowBlank="1" showInputMessage="1" showErrorMessage="1" xr:uid="{00000000-0002-0000-0000-000001000000}">
          <x14:formula1>
            <xm:f>'List References'!$B$1:$B$11</xm:f>
          </x14:formula1>
          <xm:sqref>M5:P5</xm:sqref>
        </x14:dataValidation>
        <x14:dataValidation type="list" allowBlank="1" showInputMessage="1" showErrorMessage="1" xr:uid="{00000000-0002-0000-0000-000002000000}">
          <x14:formula1>
            <xm:f>'List References'!$D$1:$D$13</xm:f>
          </x14:formula1>
          <xm:sqref>M4:P4</xm:sqref>
        </x14:dataValidation>
        <x14:dataValidation type="list" allowBlank="1" showInputMessage="1" showErrorMessage="1" xr:uid="{00000000-0002-0000-0000-000003000000}">
          <x14:formula1>
            <xm:f>'List References'!$C$1:$C$3</xm:f>
          </x14:formula1>
          <xm:sqref>M3:P3</xm:sqref>
        </x14:dataValidation>
        <x14:dataValidation type="list" allowBlank="1" showInputMessage="1" showErrorMessage="1" xr:uid="{00000000-0002-0000-0000-000004000000}">
          <x14:formula1>
            <xm:f>'List References'!$E$1:$E$2</xm:f>
          </x14:formula1>
          <xm:sqref>O24 M8:P8</xm:sqref>
        </x14:dataValidation>
        <x14:dataValidation type="list" allowBlank="1" showInputMessage="1" showErrorMessage="1" xr:uid="{00000000-0002-0000-0000-000005000000}">
          <x14:formula1>
            <xm:f>'List References'!$H$1:$H$3</xm:f>
          </x14:formula1>
          <xm:sqref>S26:S27</xm:sqref>
        </x14:dataValidation>
        <x14:dataValidation type="list" allowBlank="1" showInputMessage="1" showErrorMessage="1" xr:uid="{00000000-0002-0000-0000-000006000000}">
          <x14:formula1>
            <xm:f>Master!$A$2:$A$429</xm:f>
          </x14:formula1>
          <xm:sqref>D7:H7</xm:sqref>
        </x14:dataValidation>
        <x14:dataValidation type="list" allowBlank="1" showInputMessage="1" showErrorMessage="1" xr:uid="{00000000-0002-0000-0000-000007000000}">
          <x14:formula1>
            <xm:f>'List References'!$E$1:$E$4</xm:f>
          </x14:formula1>
          <xm:sqref>M7:P7</xm:sqref>
        </x14:dataValidation>
        <x14:dataValidation type="list" allowBlank="1" showInputMessage="1" showErrorMessage="1" xr:uid="{00000000-0002-0000-0000-000008000000}">
          <x14:formula1>
            <xm:f>'List References'!$K$1:$K$3</xm:f>
          </x14:formula1>
          <xm:sqref>I25:I28 O26:O27 E31</xm:sqref>
        </x14:dataValidation>
        <x14:dataValidation type="list" allowBlank="1" showInputMessage="1" showErrorMessage="1" xr:uid="{00000000-0002-0000-0000-000009000000}">
          <x14:formula1>
            <xm:f>'List References'!$J$1:$J$8</xm:f>
          </x14:formula1>
          <xm:sqref>P24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R34"/>
  <sheetViews>
    <sheetView workbookViewId="0">
      <selection activeCell="W5" sqref="W5"/>
    </sheetView>
  </sheetViews>
  <sheetFormatPr defaultRowHeight="15" x14ac:dyDescent="0.25"/>
  <cols>
    <col min="1" max="14" width="2.7109375" customWidth="1"/>
    <col min="15" max="15" width="2.28515625" customWidth="1"/>
    <col min="16" max="16" width="3.28515625" customWidth="1"/>
    <col min="17" max="22" width="2.7109375" customWidth="1"/>
  </cols>
  <sheetData>
    <row r="1" spans="1:18" x14ac:dyDescent="0.25">
      <c r="A1" s="207" t="s">
        <v>738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9"/>
    </row>
    <row r="2" spans="1:18" ht="20.100000000000001" customHeight="1" x14ac:dyDescent="0.25">
      <c r="A2" s="213">
        <f>'HT Inspection Form'!D7</f>
        <v>0</v>
      </c>
      <c r="B2" s="210"/>
      <c r="C2" s="210"/>
      <c r="D2" s="210"/>
      <c r="E2" s="210"/>
      <c r="F2" s="210"/>
      <c r="G2" s="210"/>
      <c r="H2" s="210"/>
      <c r="I2" s="210"/>
      <c r="J2" s="212">
        <f>'HT Inspection Form'!M3</f>
        <v>0</v>
      </c>
      <c r="K2" s="212"/>
      <c r="L2" s="212"/>
      <c r="M2" s="210">
        <f>'HT Inspection Form'!M5</f>
        <v>0</v>
      </c>
      <c r="N2" s="210"/>
      <c r="O2" s="210"/>
      <c r="P2" s="210"/>
      <c r="Q2" s="210"/>
      <c r="R2" s="211"/>
    </row>
    <row r="3" spans="1:18" ht="9.9499999999999993" customHeight="1" x14ac:dyDescent="0.25">
      <c r="A3" s="230" t="s">
        <v>775</v>
      </c>
      <c r="B3" s="231"/>
      <c r="C3" s="231"/>
      <c r="D3" s="231"/>
      <c r="E3" s="231"/>
      <c r="F3" s="232">
        <f>'HT Inspection Form'!D4</f>
        <v>0</v>
      </c>
      <c r="G3" s="232"/>
      <c r="H3" s="232"/>
      <c r="I3" s="232"/>
      <c r="J3" s="212">
        <f>'HT Inspection Form'!M4</f>
        <v>0</v>
      </c>
      <c r="K3" s="212"/>
      <c r="L3" s="212"/>
      <c r="M3" s="216" t="s">
        <v>747</v>
      </c>
      <c r="N3" s="216"/>
      <c r="O3" s="216"/>
      <c r="P3" s="216"/>
      <c r="Q3" s="210" t="str">
        <f>'HT Inspection Form'!S28</f>
        <v/>
      </c>
      <c r="R3" s="211"/>
    </row>
    <row r="4" spans="1:18" ht="15.75" thickBot="1" x14ac:dyDescent="0.3">
      <c r="A4" s="218" t="s">
        <v>749</v>
      </c>
      <c r="B4" s="219"/>
      <c r="C4" s="219"/>
      <c r="D4" s="219"/>
      <c r="E4" s="219"/>
      <c r="F4" s="220">
        <f>'HT Inspection Form'!D3</f>
        <v>0</v>
      </c>
      <c r="G4" s="220"/>
      <c r="H4" s="220"/>
      <c r="I4" s="220"/>
      <c r="J4" s="221">
        <f>'HT Inspection Form'!D8</f>
        <v>0</v>
      </c>
      <c r="K4" s="221"/>
      <c r="L4" s="221"/>
      <c r="M4" s="217" t="s">
        <v>748</v>
      </c>
      <c r="N4" s="217"/>
      <c r="O4" s="217"/>
      <c r="P4" s="217"/>
      <c r="Q4" s="214">
        <v>0</v>
      </c>
      <c r="R4" s="215"/>
    </row>
    <row r="5" spans="1:18" ht="46.5" customHeight="1" x14ac:dyDescent="0.25">
      <c r="A5" s="242" t="s">
        <v>826</v>
      </c>
      <c r="B5" s="243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4"/>
    </row>
    <row r="6" spans="1:18" x14ac:dyDescent="0.25">
      <c r="A6" s="83"/>
      <c r="B6" s="90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89"/>
      <c r="O6" s="90"/>
      <c r="P6" s="222"/>
      <c r="Q6" s="222"/>
      <c r="R6" s="223"/>
    </row>
    <row r="7" spans="1:18" x14ac:dyDescent="0.25">
      <c r="A7" s="83"/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89"/>
      <c r="O7" s="90"/>
      <c r="P7" s="222"/>
      <c r="Q7" s="222"/>
      <c r="R7" s="223"/>
    </row>
    <row r="8" spans="1:18" x14ac:dyDescent="0.25">
      <c r="A8" s="117"/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112"/>
      <c r="Q8" s="112"/>
      <c r="R8" s="114"/>
    </row>
    <row r="9" spans="1:18" x14ac:dyDescent="0.25">
      <c r="A9" s="201"/>
      <c r="B9" s="202"/>
      <c r="C9" s="203"/>
      <c r="D9" s="203"/>
      <c r="E9" s="203"/>
      <c r="F9" s="203"/>
      <c r="G9" s="90"/>
      <c r="H9" s="202"/>
      <c r="I9" s="202"/>
      <c r="J9" s="203"/>
      <c r="K9" s="203"/>
      <c r="L9" s="203"/>
      <c r="M9" s="203"/>
      <c r="N9" s="90"/>
      <c r="O9" s="90"/>
      <c r="P9" s="112"/>
      <c r="Q9" s="112"/>
      <c r="R9" s="114"/>
    </row>
    <row r="10" spans="1:18" ht="15.75" thickBot="1" x14ac:dyDescent="0.3">
      <c r="A10" s="206"/>
      <c r="B10" s="205"/>
      <c r="C10" s="204"/>
      <c r="D10" s="204"/>
      <c r="E10" s="204"/>
      <c r="F10" s="204"/>
      <c r="G10" s="86"/>
      <c r="H10" s="205"/>
      <c r="I10" s="205"/>
      <c r="J10" s="204"/>
      <c r="K10" s="204"/>
      <c r="L10" s="204"/>
      <c r="M10" s="204"/>
      <c r="N10" s="86"/>
      <c r="O10" s="86"/>
      <c r="P10" s="86"/>
      <c r="Q10" s="86"/>
      <c r="R10" s="87"/>
    </row>
    <row r="11" spans="1:18" x14ac:dyDescent="0.25">
      <c r="A11" s="224" t="s">
        <v>739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6"/>
    </row>
    <row r="12" spans="1:18" x14ac:dyDescent="0.25">
      <c r="A12" s="83"/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89"/>
      <c r="O12" s="90"/>
      <c r="P12" s="222"/>
      <c r="Q12" s="222"/>
      <c r="R12" s="223"/>
    </row>
    <row r="13" spans="1:18" x14ac:dyDescent="0.25">
      <c r="A13" s="83"/>
      <c r="B13" s="90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89"/>
      <c r="O13" s="90"/>
      <c r="P13" s="222"/>
      <c r="Q13" s="222"/>
      <c r="R13" s="223"/>
    </row>
    <row r="14" spans="1:18" ht="15.75" thickBot="1" x14ac:dyDescent="0.3">
      <c r="A14" s="85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7"/>
    </row>
    <row r="15" spans="1:18" x14ac:dyDescent="0.25">
      <c r="A15" s="224" t="s">
        <v>745</v>
      </c>
      <c r="B15" s="225"/>
      <c r="C15" s="225"/>
      <c r="D15" s="225"/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226"/>
    </row>
    <row r="16" spans="1:18" x14ac:dyDescent="0.25">
      <c r="A16" s="83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89"/>
      <c r="O16" s="90"/>
      <c r="P16" s="222"/>
      <c r="Q16" s="222"/>
      <c r="R16" s="223"/>
    </row>
    <row r="17" spans="1:18" x14ac:dyDescent="0.25">
      <c r="A17" s="115"/>
      <c r="B17" s="112"/>
      <c r="C17" s="113"/>
      <c r="D17" s="113"/>
      <c r="E17" s="113"/>
      <c r="F17" s="113"/>
      <c r="G17" s="90"/>
      <c r="H17" s="112"/>
      <c r="I17" s="112"/>
      <c r="J17" s="113"/>
      <c r="K17" s="113"/>
      <c r="L17" s="113"/>
      <c r="M17" s="113"/>
      <c r="N17" s="89"/>
      <c r="O17" s="90"/>
      <c r="P17" s="222"/>
      <c r="Q17" s="222"/>
      <c r="R17" s="223"/>
    </row>
    <row r="18" spans="1:18" x14ac:dyDescent="0.25">
      <c r="A18" s="201"/>
      <c r="B18" s="202"/>
      <c r="C18" s="203"/>
      <c r="D18" s="203"/>
      <c r="E18" s="203"/>
      <c r="F18" s="203"/>
      <c r="G18" s="90"/>
      <c r="H18" s="202"/>
      <c r="I18" s="202"/>
      <c r="J18" s="203"/>
      <c r="K18" s="203"/>
      <c r="L18" s="203"/>
      <c r="M18" s="203"/>
      <c r="N18" s="90"/>
      <c r="O18" s="90"/>
      <c r="P18" s="112"/>
      <c r="Q18" s="112"/>
      <c r="R18" s="114"/>
    </row>
    <row r="19" spans="1:18" ht="15.75" thickBot="1" x14ac:dyDescent="0.3">
      <c r="A19" s="206"/>
      <c r="B19" s="205"/>
      <c r="C19" s="204"/>
      <c r="D19" s="204"/>
      <c r="E19" s="204"/>
      <c r="F19" s="204"/>
      <c r="G19" s="86"/>
      <c r="H19" s="205"/>
      <c r="I19" s="205"/>
      <c r="J19" s="204"/>
      <c r="K19" s="204"/>
      <c r="L19" s="204"/>
      <c r="M19" s="204"/>
      <c r="N19" s="86"/>
      <c r="O19" s="86"/>
      <c r="P19" s="86"/>
      <c r="Q19" s="86"/>
      <c r="R19" s="87"/>
    </row>
    <row r="20" spans="1:18" x14ac:dyDescent="0.25">
      <c r="A20" s="91"/>
      <c r="B20" s="92"/>
      <c r="C20" s="92"/>
      <c r="D20" s="225" t="s">
        <v>4</v>
      </c>
      <c r="E20" s="225"/>
      <c r="F20" s="225"/>
      <c r="G20" s="225"/>
      <c r="H20" s="225"/>
      <c r="I20" s="225"/>
      <c r="J20" s="225"/>
      <c r="K20" s="225"/>
      <c r="L20" s="225"/>
      <c r="M20" s="225"/>
      <c r="N20" s="225"/>
      <c r="O20" s="225"/>
      <c r="P20" s="225" t="str">
        <f>'HT Inspection Form'!M24</f>
        <v/>
      </c>
      <c r="Q20" s="225"/>
      <c r="R20" s="226"/>
    </row>
    <row r="21" spans="1:18" x14ac:dyDescent="0.25">
      <c r="A21" s="83"/>
      <c r="B21" s="90"/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89"/>
      <c r="O21" s="90"/>
      <c r="P21" s="222"/>
      <c r="Q21" s="222"/>
      <c r="R21" s="223"/>
    </row>
    <row r="22" spans="1:18" x14ac:dyDescent="0.25">
      <c r="A22" s="115"/>
      <c r="B22" s="116"/>
      <c r="C22" s="113"/>
      <c r="D22" s="113"/>
      <c r="E22" s="113"/>
      <c r="F22" s="113"/>
      <c r="G22" s="90"/>
      <c r="H22" s="112"/>
      <c r="I22" s="112"/>
      <c r="J22" s="113"/>
      <c r="K22" s="113"/>
      <c r="L22" s="113"/>
      <c r="M22" s="113"/>
      <c r="N22" s="89"/>
      <c r="O22" s="90"/>
      <c r="P22" s="222"/>
      <c r="Q22" s="222"/>
      <c r="R22" s="223"/>
    </row>
    <row r="23" spans="1:18" x14ac:dyDescent="0.25">
      <c r="A23" s="201"/>
      <c r="B23" s="202"/>
      <c r="C23" s="203"/>
      <c r="D23" s="203"/>
      <c r="E23" s="203"/>
      <c r="F23" s="203"/>
      <c r="G23" s="90"/>
      <c r="H23" s="202"/>
      <c r="I23" s="202"/>
      <c r="J23" s="203"/>
      <c r="K23" s="203"/>
      <c r="L23" s="203"/>
      <c r="M23" s="203"/>
      <c r="N23" s="90"/>
      <c r="O23" s="90"/>
      <c r="P23" s="112"/>
      <c r="Q23" s="112"/>
      <c r="R23" s="114"/>
    </row>
    <row r="24" spans="1:18" ht="15.75" thickBot="1" x14ac:dyDescent="0.3">
      <c r="A24" s="206"/>
      <c r="B24" s="205"/>
      <c r="C24" s="204"/>
      <c r="D24" s="204"/>
      <c r="E24" s="204"/>
      <c r="F24" s="204"/>
      <c r="G24" s="86"/>
      <c r="H24" s="205"/>
      <c r="I24" s="205"/>
      <c r="J24" s="204"/>
      <c r="K24" s="204"/>
      <c r="L24" s="204"/>
      <c r="M24" s="204"/>
      <c r="N24" s="86"/>
      <c r="O24" s="86"/>
      <c r="P24" s="86"/>
      <c r="Q24" s="86"/>
      <c r="R24" s="87"/>
    </row>
    <row r="25" spans="1:18" x14ac:dyDescent="0.25">
      <c r="A25" s="224" t="s">
        <v>746</v>
      </c>
      <c r="B25" s="225"/>
      <c r="C25" s="225"/>
      <c r="D25" s="225"/>
      <c r="E25" s="225"/>
      <c r="F25" s="225"/>
      <c r="G25" s="225"/>
      <c r="H25" s="225"/>
      <c r="I25" s="225"/>
      <c r="J25" s="225"/>
      <c r="K25" s="225"/>
      <c r="L25" s="225"/>
      <c r="M25" s="225"/>
      <c r="N25" s="225"/>
      <c r="O25" s="225"/>
      <c r="P25" s="225"/>
      <c r="Q25" s="225"/>
      <c r="R25" s="226"/>
    </row>
    <row r="26" spans="1:18" x14ac:dyDescent="0.25">
      <c r="A26" s="83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89"/>
      <c r="O26" s="90"/>
      <c r="P26" s="222"/>
      <c r="Q26" s="222"/>
      <c r="R26" s="223"/>
    </row>
    <row r="27" spans="1:18" x14ac:dyDescent="0.25">
      <c r="A27" s="83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89"/>
      <c r="O27" s="90"/>
      <c r="P27" s="222"/>
      <c r="Q27" s="222"/>
      <c r="R27" s="223"/>
    </row>
    <row r="28" spans="1:18" x14ac:dyDescent="0.25">
      <c r="A28" s="83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112"/>
      <c r="Q28" s="112"/>
      <c r="R28" s="114"/>
    </row>
    <row r="29" spans="1:18" x14ac:dyDescent="0.25">
      <c r="A29" s="201"/>
      <c r="B29" s="202"/>
      <c r="C29" s="203"/>
      <c r="D29" s="203"/>
      <c r="E29" s="203"/>
      <c r="F29" s="203"/>
      <c r="G29" s="90"/>
      <c r="H29" s="202"/>
      <c r="I29" s="202"/>
      <c r="J29" s="203"/>
      <c r="K29" s="203"/>
      <c r="L29" s="203"/>
      <c r="M29" s="203"/>
      <c r="N29" s="90"/>
      <c r="O29" s="90"/>
      <c r="P29" s="90"/>
      <c r="Q29" s="90"/>
      <c r="R29" s="84"/>
    </row>
    <row r="30" spans="1:18" ht="15.75" thickBot="1" x14ac:dyDescent="0.3">
      <c r="A30" s="206"/>
      <c r="B30" s="205"/>
      <c r="C30" s="204"/>
      <c r="D30" s="204"/>
      <c r="E30" s="204"/>
      <c r="F30" s="204"/>
      <c r="G30" s="86"/>
      <c r="H30" s="205"/>
      <c r="I30" s="205"/>
      <c r="J30" s="204"/>
      <c r="K30" s="204"/>
      <c r="L30" s="204"/>
      <c r="M30" s="204"/>
      <c r="N30" s="86"/>
      <c r="O30" s="86"/>
      <c r="P30" s="86"/>
      <c r="Q30" s="86"/>
      <c r="R30" s="87"/>
    </row>
    <row r="31" spans="1:18" x14ac:dyDescent="0.25">
      <c r="A31" s="239" t="s">
        <v>654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1"/>
    </row>
    <row r="32" spans="1:18" x14ac:dyDescent="0.25">
      <c r="A32" s="233" t="str">
        <f>'HT Inspection Form'!K29</f>
        <v/>
      </c>
      <c r="B32" s="234"/>
      <c r="C32" s="234"/>
      <c r="D32" s="234"/>
      <c r="E32" s="234"/>
      <c r="F32" s="234"/>
      <c r="G32" s="234"/>
      <c r="H32" s="234"/>
      <c r="I32" s="234"/>
      <c r="J32" s="234"/>
      <c r="K32" s="234"/>
      <c r="L32" s="234"/>
      <c r="M32" s="234"/>
      <c r="N32" s="234"/>
      <c r="O32" s="234"/>
      <c r="P32" s="234"/>
      <c r="Q32" s="234"/>
      <c r="R32" s="235"/>
    </row>
    <row r="33" spans="1:18" ht="15.75" thickBot="1" x14ac:dyDescent="0.3">
      <c r="A33" s="236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8"/>
    </row>
    <row r="34" spans="1:18" s="118" customFormat="1" ht="29.25" customHeight="1" thickBot="1" x14ac:dyDescent="0.3">
      <c r="A34" s="227" t="str">
        <f>'HT Inspection Form'!A6</f>
        <v/>
      </c>
      <c r="B34" s="228"/>
      <c r="C34" s="228"/>
      <c r="D34" s="228"/>
      <c r="E34" s="228"/>
      <c r="F34" s="228"/>
      <c r="G34" s="228"/>
      <c r="H34" s="228"/>
      <c r="I34" s="228"/>
      <c r="J34" s="228"/>
      <c r="K34" s="228"/>
      <c r="L34" s="228"/>
      <c r="M34" s="228"/>
      <c r="N34" s="228"/>
      <c r="O34" s="228"/>
      <c r="P34" s="228"/>
      <c r="Q34" s="228"/>
      <c r="R34" s="229"/>
    </row>
  </sheetData>
  <mergeCells count="65">
    <mergeCell ref="A34:R34"/>
    <mergeCell ref="A3:E3"/>
    <mergeCell ref="F3:I3"/>
    <mergeCell ref="D20:O20"/>
    <mergeCell ref="A32:R33"/>
    <mergeCell ref="A31:R31"/>
    <mergeCell ref="A5:R5"/>
    <mergeCell ref="A11:R11"/>
    <mergeCell ref="A15:R15"/>
    <mergeCell ref="P12:R12"/>
    <mergeCell ref="P13:R13"/>
    <mergeCell ref="P27:R27"/>
    <mergeCell ref="P16:R16"/>
    <mergeCell ref="P17:R17"/>
    <mergeCell ref="P21:R21"/>
    <mergeCell ref="P22:R22"/>
    <mergeCell ref="P26:R26"/>
    <mergeCell ref="P6:R6"/>
    <mergeCell ref="P7:R7"/>
    <mergeCell ref="A25:R25"/>
    <mergeCell ref="P20:R20"/>
    <mergeCell ref="A19:B19"/>
    <mergeCell ref="C19:F19"/>
    <mergeCell ref="C23:F23"/>
    <mergeCell ref="H23:I23"/>
    <mergeCell ref="J23:M23"/>
    <mergeCell ref="A23:B23"/>
    <mergeCell ref="H9:I9"/>
    <mergeCell ref="J9:M9"/>
    <mergeCell ref="H19:I19"/>
    <mergeCell ref="J19:M19"/>
    <mergeCell ref="A10:B10"/>
    <mergeCell ref="A30:B30"/>
    <mergeCell ref="A24:B24"/>
    <mergeCell ref="C29:F29"/>
    <mergeCell ref="C30:F30"/>
    <mergeCell ref="A1:R1"/>
    <mergeCell ref="Q3:R3"/>
    <mergeCell ref="M2:R2"/>
    <mergeCell ref="J2:L2"/>
    <mergeCell ref="A2:I2"/>
    <mergeCell ref="Q4:R4"/>
    <mergeCell ref="J3:L3"/>
    <mergeCell ref="M3:P3"/>
    <mergeCell ref="M4:P4"/>
    <mergeCell ref="A4:E4"/>
    <mergeCell ref="F4:I4"/>
    <mergeCell ref="J4:L4"/>
    <mergeCell ref="H30:I30"/>
    <mergeCell ref="J30:M30"/>
    <mergeCell ref="C24:F24"/>
    <mergeCell ref="H24:I24"/>
    <mergeCell ref="J24:M24"/>
    <mergeCell ref="A18:B18"/>
    <mergeCell ref="C18:F18"/>
    <mergeCell ref="H18:I18"/>
    <mergeCell ref="J18:M18"/>
    <mergeCell ref="H29:I29"/>
    <mergeCell ref="J29:M29"/>
    <mergeCell ref="A29:B29"/>
    <mergeCell ref="A9:B9"/>
    <mergeCell ref="C9:F9"/>
    <mergeCell ref="C10:F10"/>
    <mergeCell ref="H10:I10"/>
    <mergeCell ref="J10:M10"/>
  </mergeCells>
  <printOptions horizontalCentered="1" verticalCentered="1"/>
  <pageMargins left="0" right="0" top="0" bottom="0" header="0" footer="0"/>
  <pageSetup paperSize="257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locked="0" defaultSize="0" print="0" autoFill="0" autoPict="0" macro="[0]!UpdateTravelerSheet">
                <anchor moveWithCells="1">
                  <from>
                    <xdr:col>22</xdr:col>
                    <xdr:colOff>352425</xdr:colOff>
                    <xdr:row>0</xdr:row>
                    <xdr:rowOff>76200</xdr:rowOff>
                  </from>
                  <to>
                    <xdr:col>25</xdr:col>
                    <xdr:colOff>76200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locked="0" defaultSize="0" print="0" autoFill="0" autoPict="0" macro="[0]!CalculateCutPieces">
                <anchor moveWithCells="1">
                  <from>
                    <xdr:col>25</xdr:col>
                    <xdr:colOff>142875</xdr:colOff>
                    <xdr:row>0</xdr:row>
                    <xdr:rowOff>76200</xdr:rowOff>
                  </from>
                  <to>
                    <xdr:col>27</xdr:col>
                    <xdr:colOff>581025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3CF21-17D3-4424-AD7A-5BE674ED14A2}">
  <sheetPr codeName="Sheet5">
    <pageSetUpPr fitToPage="1"/>
  </sheetPr>
  <dimension ref="A1:R39"/>
  <sheetViews>
    <sheetView topLeftCell="A4" workbookViewId="0">
      <selection sqref="A1:R1"/>
    </sheetView>
  </sheetViews>
  <sheetFormatPr defaultRowHeight="15" x14ac:dyDescent="0.25"/>
  <cols>
    <col min="1" max="14" width="2.7109375" customWidth="1"/>
    <col min="15" max="15" width="2.28515625" customWidth="1"/>
    <col min="16" max="16" width="3.28515625" customWidth="1"/>
    <col min="17" max="22" width="2.7109375" customWidth="1"/>
  </cols>
  <sheetData>
    <row r="1" spans="1:18" x14ac:dyDescent="0.25">
      <c r="A1" s="207" t="s">
        <v>786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9"/>
    </row>
    <row r="2" spans="1:18" ht="20.100000000000001" customHeight="1" x14ac:dyDescent="0.25">
      <c r="A2" s="213">
        <f>'HT Inspection Form'!D7</f>
        <v>0</v>
      </c>
      <c r="B2" s="210"/>
      <c r="C2" s="210"/>
      <c r="D2" s="210"/>
      <c r="E2" s="210"/>
      <c r="F2" s="210"/>
      <c r="G2" s="210"/>
      <c r="H2" s="210"/>
      <c r="I2" s="210"/>
      <c r="J2" s="210">
        <f>'HT Inspection Form'!M3</f>
        <v>0</v>
      </c>
      <c r="K2" s="210"/>
      <c r="L2" s="210"/>
      <c r="M2" s="210">
        <f>'HT Inspection Form'!M5</f>
        <v>0</v>
      </c>
      <c r="N2" s="210"/>
      <c r="O2" s="210"/>
      <c r="P2" s="210"/>
      <c r="Q2" s="210"/>
      <c r="R2" s="211"/>
    </row>
    <row r="3" spans="1:18" ht="9.9499999999999993" customHeight="1" thickBot="1" x14ac:dyDescent="0.3">
      <c r="A3" s="230" t="s">
        <v>775</v>
      </c>
      <c r="B3" s="231"/>
      <c r="C3" s="231"/>
      <c r="D3" s="231"/>
      <c r="E3" s="231"/>
      <c r="F3" s="232">
        <f>'HT Inspection Form'!D4</f>
        <v>0</v>
      </c>
      <c r="G3" s="232"/>
      <c r="H3" s="232"/>
      <c r="I3" s="232"/>
      <c r="J3" s="210">
        <f>'HT Inspection Form'!M4</f>
        <v>0</v>
      </c>
      <c r="K3" s="210"/>
      <c r="L3" s="210"/>
      <c r="M3" s="216"/>
      <c r="N3" s="216"/>
      <c r="O3" s="216"/>
      <c r="P3" s="216"/>
      <c r="Q3" s="212"/>
      <c r="R3" s="254"/>
    </row>
    <row r="4" spans="1:18" ht="15.75" thickBot="1" x14ac:dyDescent="0.3">
      <c r="A4" s="103"/>
      <c r="B4" s="104"/>
      <c r="C4" s="104"/>
      <c r="D4" s="104"/>
      <c r="E4" s="250" t="s">
        <v>784</v>
      </c>
      <c r="F4" s="250"/>
      <c r="G4" s="250"/>
      <c r="H4" s="251" t="str">
        <f>'HT Inspection Form'!C12</f>
        <v/>
      </c>
      <c r="I4" s="251"/>
      <c r="J4" s="251"/>
      <c r="K4" s="251"/>
      <c r="L4" s="250" t="s">
        <v>785</v>
      </c>
      <c r="M4" s="250"/>
      <c r="N4" s="250"/>
      <c r="O4" s="252" t="str">
        <f>'HT Inspection Form'!C20</f>
        <v/>
      </c>
      <c r="P4" s="252"/>
      <c r="Q4" s="252"/>
      <c r="R4" s="253"/>
    </row>
    <row r="5" spans="1:18" ht="15.75" thickBot="1" x14ac:dyDescent="0.3">
      <c r="A5" s="247" t="s">
        <v>787</v>
      </c>
      <c r="B5" s="248"/>
      <c r="C5" s="248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9"/>
    </row>
    <row r="6" spans="1:18" x14ac:dyDescent="0.25">
      <c r="A6" s="83" t="s">
        <v>788</v>
      </c>
      <c r="B6" s="90"/>
      <c r="C6" s="90"/>
      <c r="D6" s="90"/>
      <c r="E6" s="202" t="s">
        <v>789</v>
      </c>
      <c r="F6" s="202"/>
      <c r="G6" s="202"/>
      <c r="H6" s="240" t="str">
        <f>IF('HT Inspection Form'!C13="", "", 'HT Inspection Form'!C13)</f>
        <v/>
      </c>
      <c r="I6" s="240"/>
      <c r="J6" s="240"/>
      <c r="K6" s="90"/>
      <c r="L6" s="90"/>
      <c r="M6" s="202" t="s">
        <v>790</v>
      </c>
      <c r="N6" s="202"/>
      <c r="O6" s="202"/>
      <c r="P6" s="240" t="str">
        <f>IF('HT Inspection Form'!C21="", "", 'HT Inspection Form'!C21)</f>
        <v/>
      </c>
      <c r="Q6" s="240"/>
      <c r="R6" s="241"/>
    </row>
    <row r="7" spans="1:18" x14ac:dyDescent="0.25">
      <c r="A7" s="83" t="s">
        <v>791</v>
      </c>
      <c r="B7" s="90"/>
      <c r="C7" s="90"/>
      <c r="D7" s="90"/>
      <c r="E7" s="202" t="s">
        <v>789</v>
      </c>
      <c r="F7" s="202"/>
      <c r="G7" s="202"/>
      <c r="H7" s="240" t="str">
        <f>IF('HT Inspection Form'!C14="", "", 'HT Inspection Form'!C14)</f>
        <v/>
      </c>
      <c r="I7" s="240"/>
      <c r="J7" s="240"/>
      <c r="K7" s="90"/>
      <c r="L7" s="90"/>
      <c r="M7" s="202" t="s">
        <v>790</v>
      </c>
      <c r="N7" s="202"/>
      <c r="O7" s="202"/>
      <c r="P7" s="240" t="str">
        <f>IF('HT Inspection Form'!C22="", "", 'HT Inspection Form'!C22)</f>
        <v/>
      </c>
      <c r="Q7" s="240"/>
      <c r="R7" s="241"/>
    </row>
    <row r="8" spans="1:18" x14ac:dyDescent="0.25">
      <c r="A8" s="83" t="s">
        <v>792</v>
      </c>
      <c r="B8" s="90"/>
      <c r="C8" s="90"/>
      <c r="D8" s="90"/>
      <c r="E8" s="202" t="s">
        <v>789</v>
      </c>
      <c r="F8" s="202"/>
      <c r="G8" s="202"/>
      <c r="H8" s="240" t="str">
        <f>IF('HT Inspection Form'!C15="", "", 'HT Inspection Form'!C15)</f>
        <v/>
      </c>
      <c r="I8" s="240"/>
      <c r="J8" s="240"/>
      <c r="K8" s="90"/>
      <c r="L8" s="90"/>
      <c r="M8" s="202" t="s">
        <v>790</v>
      </c>
      <c r="N8" s="202"/>
      <c r="O8" s="202"/>
      <c r="P8" s="240" t="str">
        <f>IF('HT Inspection Form'!C23="", "", 'HT Inspection Form'!C23)</f>
        <v/>
      </c>
      <c r="Q8" s="240"/>
      <c r="R8" s="241"/>
    </row>
    <row r="9" spans="1:18" ht="15.75" thickBot="1" x14ac:dyDescent="0.3">
      <c r="A9" s="83" t="s">
        <v>793</v>
      </c>
      <c r="B9" s="90"/>
      <c r="C9" s="90"/>
      <c r="D9" s="90"/>
      <c r="E9" s="202" t="s">
        <v>789</v>
      </c>
      <c r="F9" s="202"/>
      <c r="G9" s="202"/>
      <c r="H9" s="240" t="str">
        <f>IF('HT Inspection Form'!C16="", "", 'HT Inspection Form'!C16)</f>
        <v/>
      </c>
      <c r="I9" s="240"/>
      <c r="J9" s="240"/>
      <c r="K9" s="90"/>
      <c r="L9" s="90"/>
      <c r="M9" s="202" t="s">
        <v>790</v>
      </c>
      <c r="N9" s="202"/>
      <c r="O9" s="202"/>
      <c r="P9" s="240" t="str">
        <f>IF('HT Inspection Form'!C24="", "", 'HT Inspection Form'!C24)</f>
        <v/>
      </c>
      <c r="Q9" s="240"/>
      <c r="R9" s="241"/>
    </row>
    <row r="10" spans="1:18" ht="15.75" thickBot="1" x14ac:dyDescent="0.3">
      <c r="A10" s="247" t="s">
        <v>794</v>
      </c>
      <c r="B10" s="248"/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9"/>
    </row>
    <row r="11" spans="1:18" x14ac:dyDescent="0.25">
      <c r="A11" s="83" t="s">
        <v>788</v>
      </c>
      <c r="B11" s="90"/>
      <c r="C11" s="90"/>
      <c r="D11" s="90"/>
      <c r="E11" s="202" t="s">
        <v>789</v>
      </c>
      <c r="F11" s="202"/>
      <c r="G11" s="202"/>
      <c r="H11" s="240" t="str">
        <f>IF('HT Inspection Form'!V6="", "", 'HT Inspection Form'!V6)</f>
        <v/>
      </c>
      <c r="I11" s="240"/>
      <c r="J11" s="240"/>
      <c r="K11" s="90"/>
      <c r="L11" s="90"/>
      <c r="M11" s="202" t="s">
        <v>790</v>
      </c>
      <c r="N11" s="202"/>
      <c r="O11" s="202"/>
      <c r="P11" s="240" t="str">
        <f>IF('HT Inspection Form'!X6="", "", 'HT Inspection Form'!X6)</f>
        <v/>
      </c>
      <c r="Q11" s="240"/>
      <c r="R11" s="241"/>
    </row>
    <row r="12" spans="1:18" x14ac:dyDescent="0.25">
      <c r="A12" s="83" t="s">
        <v>791</v>
      </c>
      <c r="B12" s="90"/>
      <c r="C12" s="90"/>
      <c r="D12" s="90"/>
      <c r="E12" s="202" t="s">
        <v>789</v>
      </c>
      <c r="F12" s="202"/>
      <c r="G12" s="202"/>
      <c r="H12" s="240" t="str">
        <f>IF('HT Inspection Form'!V7="", "", 'HT Inspection Form'!V7)</f>
        <v/>
      </c>
      <c r="I12" s="240"/>
      <c r="J12" s="240"/>
      <c r="K12" s="90"/>
      <c r="L12" s="90"/>
      <c r="M12" s="202" t="s">
        <v>790</v>
      </c>
      <c r="N12" s="202"/>
      <c r="O12" s="202"/>
      <c r="P12" s="240" t="str">
        <f>IF('HT Inspection Form'!X7="", "", 'HT Inspection Form'!X7)</f>
        <v/>
      </c>
      <c r="Q12" s="240"/>
      <c r="R12" s="241"/>
    </row>
    <row r="13" spans="1:18" x14ac:dyDescent="0.25">
      <c r="A13" s="83" t="s">
        <v>792</v>
      </c>
      <c r="B13" s="90"/>
      <c r="C13" s="90"/>
      <c r="D13" s="90"/>
      <c r="E13" s="202" t="s">
        <v>789</v>
      </c>
      <c r="F13" s="202"/>
      <c r="G13" s="202"/>
      <c r="H13" s="240" t="str">
        <f>IF('HT Inspection Form'!V8="", "", 'HT Inspection Form'!V8)</f>
        <v/>
      </c>
      <c r="I13" s="240"/>
      <c r="J13" s="240"/>
      <c r="K13" s="90"/>
      <c r="L13" s="90"/>
      <c r="M13" s="202" t="s">
        <v>790</v>
      </c>
      <c r="N13" s="202"/>
      <c r="O13" s="202"/>
      <c r="P13" s="240" t="str">
        <f>IF('HT Inspection Form'!X8="", "", 'HT Inspection Form'!X8)</f>
        <v/>
      </c>
      <c r="Q13" s="240"/>
      <c r="R13" s="241"/>
    </row>
    <row r="14" spans="1:18" ht="15.75" thickBot="1" x14ac:dyDescent="0.3">
      <c r="A14" s="83" t="s">
        <v>793</v>
      </c>
      <c r="B14" s="90"/>
      <c r="C14" s="90"/>
      <c r="D14" s="90"/>
      <c r="E14" s="202" t="s">
        <v>789</v>
      </c>
      <c r="F14" s="202"/>
      <c r="G14" s="202"/>
      <c r="H14" s="240" t="str">
        <f>IF('HT Inspection Form'!V9="", "", 'HT Inspection Form'!V9)</f>
        <v/>
      </c>
      <c r="I14" s="240"/>
      <c r="J14" s="240"/>
      <c r="K14" s="90"/>
      <c r="L14" s="90"/>
      <c r="M14" s="202" t="s">
        <v>790</v>
      </c>
      <c r="N14" s="202"/>
      <c r="O14" s="202"/>
      <c r="P14" s="240" t="str">
        <f>IF('HT Inspection Form'!X9="", "", 'HT Inspection Form'!X9)</f>
        <v/>
      </c>
      <c r="Q14" s="240"/>
      <c r="R14" s="241"/>
    </row>
    <row r="15" spans="1:18" ht="15.75" thickBot="1" x14ac:dyDescent="0.3">
      <c r="A15" s="247" t="s">
        <v>795</v>
      </c>
      <c r="B15" s="248"/>
      <c r="C15" s="248"/>
      <c r="D15" s="248"/>
      <c r="E15" s="248"/>
      <c r="F15" s="248"/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48"/>
      <c r="R15" s="249"/>
    </row>
    <row r="16" spans="1:18" x14ac:dyDescent="0.25">
      <c r="A16" s="83" t="s">
        <v>788</v>
      </c>
      <c r="B16" s="90"/>
      <c r="C16" s="90"/>
      <c r="D16" s="90"/>
      <c r="E16" s="202" t="s">
        <v>789</v>
      </c>
      <c r="F16" s="202"/>
      <c r="G16" s="202"/>
      <c r="H16" s="240" t="str">
        <f>IF('HT Inspection Form'!V12="", "", 'HT Inspection Form'!V12)</f>
        <v/>
      </c>
      <c r="I16" s="240"/>
      <c r="J16" s="240"/>
      <c r="K16" s="90"/>
      <c r="L16" s="90"/>
      <c r="M16" s="202" t="s">
        <v>790</v>
      </c>
      <c r="N16" s="202"/>
      <c r="O16" s="202"/>
      <c r="P16" s="240" t="str">
        <f>IF('HT Inspection Form'!X12="", "", 'HT Inspection Form'!X12)</f>
        <v/>
      </c>
      <c r="Q16" s="240"/>
      <c r="R16" s="241"/>
    </row>
    <row r="17" spans="1:18" x14ac:dyDescent="0.25">
      <c r="A17" s="83" t="s">
        <v>791</v>
      </c>
      <c r="B17" s="90"/>
      <c r="C17" s="90"/>
      <c r="D17" s="90"/>
      <c r="E17" s="202" t="s">
        <v>789</v>
      </c>
      <c r="F17" s="202"/>
      <c r="G17" s="202"/>
      <c r="H17" s="240" t="str">
        <f>IF('HT Inspection Form'!V13="", "", 'HT Inspection Form'!V13)</f>
        <v/>
      </c>
      <c r="I17" s="240"/>
      <c r="J17" s="240"/>
      <c r="K17" s="90"/>
      <c r="L17" s="90"/>
      <c r="M17" s="202" t="s">
        <v>790</v>
      </c>
      <c r="N17" s="202"/>
      <c r="O17" s="202"/>
      <c r="P17" s="240" t="str">
        <f>IF('HT Inspection Form'!X13="", "", 'HT Inspection Form'!X13)</f>
        <v/>
      </c>
      <c r="Q17" s="240"/>
      <c r="R17" s="241"/>
    </row>
    <row r="18" spans="1:18" x14ac:dyDescent="0.25">
      <c r="A18" s="83" t="s">
        <v>792</v>
      </c>
      <c r="B18" s="90"/>
      <c r="C18" s="90"/>
      <c r="D18" s="90"/>
      <c r="E18" s="202" t="s">
        <v>789</v>
      </c>
      <c r="F18" s="202"/>
      <c r="G18" s="202"/>
      <c r="H18" s="240" t="str">
        <f>IF('HT Inspection Form'!V14="", "", 'HT Inspection Form'!V14)</f>
        <v/>
      </c>
      <c r="I18" s="240"/>
      <c r="J18" s="240"/>
      <c r="K18" s="90"/>
      <c r="L18" s="90"/>
      <c r="M18" s="202" t="s">
        <v>790</v>
      </c>
      <c r="N18" s="202"/>
      <c r="O18" s="202"/>
      <c r="P18" s="240" t="str">
        <f>IF('HT Inspection Form'!X14="", "", 'HT Inspection Form'!X14)</f>
        <v/>
      </c>
      <c r="Q18" s="240"/>
      <c r="R18" s="241"/>
    </row>
    <row r="19" spans="1:18" ht="15.75" thickBot="1" x14ac:dyDescent="0.3">
      <c r="A19" s="83" t="s">
        <v>793</v>
      </c>
      <c r="B19" s="90"/>
      <c r="C19" s="90"/>
      <c r="D19" s="90"/>
      <c r="E19" s="202" t="s">
        <v>789</v>
      </c>
      <c r="F19" s="202"/>
      <c r="G19" s="202"/>
      <c r="H19" s="240" t="str">
        <f>IF('HT Inspection Form'!V15="", "", 'HT Inspection Form'!V15)</f>
        <v/>
      </c>
      <c r="I19" s="240"/>
      <c r="J19" s="240"/>
      <c r="K19" s="90"/>
      <c r="L19" s="90"/>
      <c r="M19" s="202" t="s">
        <v>790</v>
      </c>
      <c r="N19" s="202"/>
      <c r="O19" s="202"/>
      <c r="P19" s="240" t="str">
        <f>IF('HT Inspection Form'!X15="", "", 'HT Inspection Form'!X15)</f>
        <v/>
      </c>
      <c r="Q19" s="240"/>
      <c r="R19" s="241"/>
    </row>
    <row r="20" spans="1:18" ht="15.75" thickBot="1" x14ac:dyDescent="0.3">
      <c r="A20" s="247" t="s">
        <v>796</v>
      </c>
      <c r="B20" s="248"/>
      <c r="C20" s="248"/>
      <c r="D20" s="248"/>
      <c r="E20" s="248"/>
      <c r="F20" s="248"/>
      <c r="G20" s="248"/>
      <c r="H20" s="248"/>
      <c r="I20" s="248"/>
      <c r="J20" s="248"/>
      <c r="K20" s="248"/>
      <c r="L20" s="248"/>
      <c r="M20" s="248"/>
      <c r="N20" s="248"/>
      <c r="O20" s="248"/>
      <c r="P20" s="248"/>
      <c r="Q20" s="248"/>
      <c r="R20" s="249"/>
    </row>
    <row r="21" spans="1:18" x14ac:dyDescent="0.25">
      <c r="A21" s="83" t="s">
        <v>788</v>
      </c>
      <c r="B21" s="90"/>
      <c r="C21" s="90"/>
      <c r="D21" s="90"/>
      <c r="E21" s="202" t="s">
        <v>789</v>
      </c>
      <c r="F21" s="202"/>
      <c r="G21" s="202"/>
      <c r="H21" s="240" t="str">
        <f>IF('HT Inspection Form'!V18="", "", 'HT Inspection Form'!V18)</f>
        <v/>
      </c>
      <c r="I21" s="240"/>
      <c r="J21" s="240"/>
      <c r="K21" s="90"/>
      <c r="L21" s="90"/>
      <c r="M21" s="202" t="s">
        <v>790</v>
      </c>
      <c r="N21" s="202"/>
      <c r="O21" s="202"/>
      <c r="P21" s="240" t="str">
        <f>IF('HT Inspection Form'!X18="", "", 'HT Inspection Form'!X18)</f>
        <v/>
      </c>
      <c r="Q21" s="240"/>
      <c r="R21" s="241"/>
    </row>
    <row r="22" spans="1:18" x14ac:dyDescent="0.25">
      <c r="A22" s="83" t="s">
        <v>791</v>
      </c>
      <c r="B22" s="90"/>
      <c r="C22" s="90"/>
      <c r="D22" s="90"/>
      <c r="E22" s="202" t="s">
        <v>789</v>
      </c>
      <c r="F22" s="202"/>
      <c r="G22" s="202"/>
      <c r="H22" s="240" t="str">
        <f>IF('HT Inspection Form'!V19="", "", 'HT Inspection Form'!V19)</f>
        <v/>
      </c>
      <c r="I22" s="240"/>
      <c r="J22" s="240"/>
      <c r="K22" s="90"/>
      <c r="L22" s="90"/>
      <c r="M22" s="202" t="s">
        <v>790</v>
      </c>
      <c r="N22" s="202"/>
      <c r="O22" s="202"/>
      <c r="P22" s="240" t="str">
        <f>IF('HT Inspection Form'!X19="", "", 'HT Inspection Form'!X19)</f>
        <v/>
      </c>
      <c r="Q22" s="240"/>
      <c r="R22" s="241"/>
    </row>
    <row r="23" spans="1:18" x14ac:dyDescent="0.25">
      <c r="A23" s="83" t="s">
        <v>792</v>
      </c>
      <c r="B23" s="90"/>
      <c r="C23" s="90"/>
      <c r="D23" s="90"/>
      <c r="E23" s="202" t="s">
        <v>789</v>
      </c>
      <c r="F23" s="202"/>
      <c r="G23" s="202"/>
      <c r="H23" s="240" t="str">
        <f>IF('HT Inspection Form'!V20="", "", 'HT Inspection Form'!V20)</f>
        <v/>
      </c>
      <c r="I23" s="240"/>
      <c r="J23" s="240"/>
      <c r="K23" s="90"/>
      <c r="L23" s="90"/>
      <c r="M23" s="202" t="s">
        <v>790</v>
      </c>
      <c r="N23" s="202"/>
      <c r="O23" s="202"/>
      <c r="P23" s="240" t="str">
        <f>IF('HT Inspection Form'!X20="", "", 'HT Inspection Form'!X20)</f>
        <v/>
      </c>
      <c r="Q23" s="240"/>
      <c r="R23" s="241"/>
    </row>
    <row r="24" spans="1:18" ht="15.75" thickBot="1" x14ac:dyDescent="0.3">
      <c r="A24" s="83" t="s">
        <v>793</v>
      </c>
      <c r="B24" s="90"/>
      <c r="C24" s="90"/>
      <c r="D24" s="90"/>
      <c r="E24" s="202" t="s">
        <v>789</v>
      </c>
      <c r="F24" s="202"/>
      <c r="G24" s="202"/>
      <c r="H24" s="240" t="str">
        <f>IF('HT Inspection Form'!V21="", "", 'HT Inspection Form'!V21)</f>
        <v/>
      </c>
      <c r="I24" s="240"/>
      <c r="J24" s="240"/>
      <c r="K24" s="90"/>
      <c r="L24" s="90"/>
      <c r="M24" s="202" t="s">
        <v>790</v>
      </c>
      <c r="N24" s="202"/>
      <c r="O24" s="202"/>
      <c r="P24" s="240" t="str">
        <f>IF('HT Inspection Form'!X21="", "", 'HT Inspection Form'!X21)</f>
        <v/>
      </c>
      <c r="Q24" s="240"/>
      <c r="R24" s="241"/>
    </row>
    <row r="25" spans="1:18" ht="15.75" thickBot="1" x14ac:dyDescent="0.3">
      <c r="A25" s="247" t="s">
        <v>797</v>
      </c>
      <c r="B25" s="248"/>
      <c r="C25" s="248"/>
      <c r="D25" s="248"/>
      <c r="E25" s="248"/>
      <c r="F25" s="248"/>
      <c r="G25" s="248"/>
      <c r="H25" s="248"/>
      <c r="I25" s="248"/>
      <c r="J25" s="248"/>
      <c r="K25" s="248"/>
      <c r="L25" s="248"/>
      <c r="M25" s="248"/>
      <c r="N25" s="248"/>
      <c r="O25" s="248"/>
      <c r="P25" s="248"/>
      <c r="Q25" s="248"/>
      <c r="R25" s="249"/>
    </row>
    <row r="26" spans="1:18" x14ac:dyDescent="0.25">
      <c r="A26" s="83" t="s">
        <v>788</v>
      </c>
      <c r="B26" s="90"/>
      <c r="C26" s="90"/>
      <c r="D26" s="90"/>
      <c r="E26" s="202" t="s">
        <v>789</v>
      </c>
      <c r="F26" s="202"/>
      <c r="G26" s="202"/>
      <c r="H26" s="240" t="str">
        <f>IF('HT Inspection Form'!AB6="", "", 'HT Inspection Form'!AB6)</f>
        <v/>
      </c>
      <c r="I26" s="240"/>
      <c r="J26" s="240"/>
      <c r="K26" s="90"/>
      <c r="L26" s="90"/>
      <c r="M26" s="202" t="s">
        <v>790</v>
      </c>
      <c r="N26" s="202"/>
      <c r="O26" s="202"/>
      <c r="P26" s="240" t="str">
        <f>IF('HT Inspection Form'!AD6="", "", 'HT Inspection Form'!AD6)</f>
        <v/>
      </c>
      <c r="Q26" s="240"/>
      <c r="R26" s="241"/>
    </row>
    <row r="27" spans="1:18" x14ac:dyDescent="0.25">
      <c r="A27" s="83" t="s">
        <v>791</v>
      </c>
      <c r="B27" s="90"/>
      <c r="C27" s="90"/>
      <c r="D27" s="90"/>
      <c r="E27" s="202" t="s">
        <v>789</v>
      </c>
      <c r="F27" s="202"/>
      <c r="G27" s="202"/>
      <c r="H27" s="240" t="str">
        <f>IF('HT Inspection Form'!AB7="", "", 'HT Inspection Form'!AB7)</f>
        <v/>
      </c>
      <c r="I27" s="240"/>
      <c r="J27" s="240"/>
      <c r="K27" s="90"/>
      <c r="L27" s="90"/>
      <c r="M27" s="202" t="s">
        <v>790</v>
      </c>
      <c r="N27" s="202"/>
      <c r="O27" s="202"/>
      <c r="P27" s="240" t="str">
        <f>IF('HT Inspection Form'!AD7="", "", 'HT Inspection Form'!AD7)</f>
        <v/>
      </c>
      <c r="Q27" s="240"/>
      <c r="R27" s="241"/>
    </row>
    <row r="28" spans="1:18" x14ac:dyDescent="0.25">
      <c r="A28" s="83" t="s">
        <v>792</v>
      </c>
      <c r="B28" s="90"/>
      <c r="C28" s="90"/>
      <c r="D28" s="90"/>
      <c r="E28" s="202" t="s">
        <v>789</v>
      </c>
      <c r="F28" s="202"/>
      <c r="G28" s="202"/>
      <c r="H28" s="240" t="str">
        <f>IF('HT Inspection Form'!AB8="", "", 'HT Inspection Form'!AB8)</f>
        <v/>
      </c>
      <c r="I28" s="240"/>
      <c r="J28" s="240"/>
      <c r="K28" s="90"/>
      <c r="L28" s="90"/>
      <c r="M28" s="202" t="s">
        <v>790</v>
      </c>
      <c r="N28" s="202"/>
      <c r="O28" s="202"/>
      <c r="P28" s="240" t="str">
        <f>IF('HT Inspection Form'!AD8="", "", 'HT Inspection Form'!AD8)</f>
        <v/>
      </c>
      <c r="Q28" s="240"/>
      <c r="R28" s="241"/>
    </row>
    <row r="29" spans="1:18" ht="15.75" thickBot="1" x14ac:dyDescent="0.3">
      <c r="A29" s="83" t="s">
        <v>793</v>
      </c>
      <c r="B29" s="90"/>
      <c r="C29" s="90"/>
      <c r="D29" s="90"/>
      <c r="E29" s="202" t="s">
        <v>789</v>
      </c>
      <c r="F29" s="202"/>
      <c r="G29" s="202"/>
      <c r="H29" s="240" t="str">
        <f>IF('HT Inspection Form'!AB9="", "", 'HT Inspection Form'!AB9)</f>
        <v/>
      </c>
      <c r="I29" s="240"/>
      <c r="J29" s="240"/>
      <c r="K29" s="90"/>
      <c r="L29" s="90"/>
      <c r="M29" s="202" t="s">
        <v>790</v>
      </c>
      <c r="N29" s="202"/>
      <c r="O29" s="202"/>
      <c r="P29" s="240" t="str">
        <f>IF('HT Inspection Form'!AD9="", "", 'HT Inspection Form'!AD9)</f>
        <v/>
      </c>
      <c r="Q29" s="240"/>
      <c r="R29" s="241"/>
    </row>
    <row r="30" spans="1:18" ht="15.75" thickBot="1" x14ac:dyDescent="0.3">
      <c r="A30" s="247" t="s">
        <v>798</v>
      </c>
      <c r="B30" s="248"/>
      <c r="C30" s="248"/>
      <c r="D30" s="248"/>
      <c r="E30" s="248"/>
      <c r="F30" s="248"/>
      <c r="G30" s="248"/>
      <c r="H30" s="248"/>
      <c r="I30" s="248"/>
      <c r="J30" s="248"/>
      <c r="K30" s="248"/>
      <c r="L30" s="248"/>
      <c r="M30" s="248"/>
      <c r="N30" s="248"/>
      <c r="O30" s="248"/>
      <c r="P30" s="248"/>
      <c r="Q30" s="248"/>
      <c r="R30" s="249"/>
    </row>
    <row r="31" spans="1:18" x14ac:dyDescent="0.25">
      <c r="A31" s="83" t="s">
        <v>788</v>
      </c>
      <c r="B31" s="90"/>
      <c r="C31" s="90"/>
      <c r="D31" s="90"/>
      <c r="E31" s="202" t="s">
        <v>789</v>
      </c>
      <c r="F31" s="202"/>
      <c r="G31" s="202"/>
      <c r="H31" s="240" t="str">
        <f>IF('HT Inspection Form'!AB12="", "", 'HT Inspection Form'!AB12)</f>
        <v/>
      </c>
      <c r="I31" s="240"/>
      <c r="J31" s="240"/>
      <c r="K31" s="90"/>
      <c r="L31" s="90"/>
      <c r="M31" s="202" t="s">
        <v>790</v>
      </c>
      <c r="N31" s="202"/>
      <c r="O31" s="202"/>
      <c r="P31" s="240" t="str">
        <f>IF('HT Inspection Form'!AD12="", "", 'HT Inspection Form'!AD12)</f>
        <v/>
      </c>
      <c r="Q31" s="240"/>
      <c r="R31" s="241"/>
    </row>
    <row r="32" spans="1:18" x14ac:dyDescent="0.25">
      <c r="A32" s="83" t="s">
        <v>791</v>
      </c>
      <c r="B32" s="90"/>
      <c r="C32" s="90"/>
      <c r="D32" s="90"/>
      <c r="E32" s="202" t="s">
        <v>789</v>
      </c>
      <c r="F32" s="202"/>
      <c r="G32" s="202"/>
      <c r="H32" s="240" t="str">
        <f>IF('HT Inspection Form'!AB13="", "", 'HT Inspection Form'!AB13)</f>
        <v/>
      </c>
      <c r="I32" s="240"/>
      <c r="J32" s="240"/>
      <c r="K32" s="90"/>
      <c r="L32" s="90"/>
      <c r="M32" s="202" t="s">
        <v>790</v>
      </c>
      <c r="N32" s="202"/>
      <c r="O32" s="202"/>
      <c r="P32" s="240" t="str">
        <f>IF('HT Inspection Form'!AD13="", "", 'HT Inspection Form'!AD13)</f>
        <v/>
      </c>
      <c r="Q32" s="240"/>
      <c r="R32" s="241"/>
    </row>
    <row r="33" spans="1:18" x14ac:dyDescent="0.25">
      <c r="A33" s="83" t="s">
        <v>792</v>
      </c>
      <c r="B33" s="90"/>
      <c r="C33" s="90"/>
      <c r="D33" s="90"/>
      <c r="E33" s="202" t="s">
        <v>789</v>
      </c>
      <c r="F33" s="202"/>
      <c r="G33" s="202"/>
      <c r="H33" s="240" t="str">
        <f>IF('HT Inspection Form'!AB14="", "", 'HT Inspection Form'!AB14)</f>
        <v/>
      </c>
      <c r="I33" s="240"/>
      <c r="J33" s="240"/>
      <c r="K33" s="90"/>
      <c r="L33" s="90"/>
      <c r="M33" s="202" t="s">
        <v>790</v>
      </c>
      <c r="N33" s="202"/>
      <c r="O33" s="202"/>
      <c r="P33" s="240" t="str">
        <f>IF('HT Inspection Form'!AD14="", "", 'HT Inspection Form'!AD14)</f>
        <v/>
      </c>
      <c r="Q33" s="240"/>
      <c r="R33" s="241"/>
    </row>
    <row r="34" spans="1:18" ht="15.75" thickBot="1" x14ac:dyDescent="0.3">
      <c r="A34" s="83" t="s">
        <v>793</v>
      </c>
      <c r="B34" s="90"/>
      <c r="C34" s="90"/>
      <c r="D34" s="90"/>
      <c r="E34" s="202" t="s">
        <v>789</v>
      </c>
      <c r="F34" s="202"/>
      <c r="G34" s="202"/>
      <c r="H34" s="240" t="str">
        <f>IF('HT Inspection Form'!AB15="", "", 'HT Inspection Form'!AB15)</f>
        <v/>
      </c>
      <c r="I34" s="240"/>
      <c r="J34" s="240"/>
      <c r="K34" s="90"/>
      <c r="L34" s="90"/>
      <c r="M34" s="202" t="s">
        <v>790</v>
      </c>
      <c r="N34" s="202"/>
      <c r="O34" s="202"/>
      <c r="P34" s="240" t="str">
        <f>IF('HT Inspection Form'!AD15="", "", 'HT Inspection Form'!AD15)</f>
        <v/>
      </c>
      <c r="Q34" s="240"/>
      <c r="R34" s="241"/>
    </row>
    <row r="35" spans="1:18" ht="15.75" thickBot="1" x14ac:dyDescent="0.3">
      <c r="A35" s="247" t="s">
        <v>799</v>
      </c>
      <c r="B35" s="248"/>
      <c r="C35" s="248"/>
      <c r="D35" s="248"/>
      <c r="E35" s="248"/>
      <c r="F35" s="248"/>
      <c r="G35" s="248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9"/>
    </row>
    <row r="36" spans="1:18" x14ac:dyDescent="0.25">
      <c r="A36" s="83" t="s">
        <v>788</v>
      </c>
      <c r="B36" s="90"/>
      <c r="C36" s="90"/>
      <c r="D36" s="90"/>
      <c r="E36" s="202" t="s">
        <v>789</v>
      </c>
      <c r="F36" s="202"/>
      <c r="G36" s="202"/>
      <c r="H36" s="240" t="str">
        <f>IF('HT Inspection Form'!AB18="", "", 'HT Inspection Form'!AB18)</f>
        <v/>
      </c>
      <c r="I36" s="240"/>
      <c r="J36" s="240"/>
      <c r="K36" s="90"/>
      <c r="L36" s="90"/>
      <c r="M36" s="202" t="s">
        <v>790</v>
      </c>
      <c r="N36" s="202"/>
      <c r="O36" s="202"/>
      <c r="P36" s="240" t="str">
        <f>IF('HT Inspection Form'!AD18="", "", 'HT Inspection Form'!AD18)</f>
        <v/>
      </c>
      <c r="Q36" s="240"/>
      <c r="R36" s="241"/>
    </row>
    <row r="37" spans="1:18" x14ac:dyDescent="0.25">
      <c r="A37" s="83" t="s">
        <v>791</v>
      </c>
      <c r="B37" s="90"/>
      <c r="C37" s="90"/>
      <c r="D37" s="90"/>
      <c r="E37" s="202" t="s">
        <v>789</v>
      </c>
      <c r="F37" s="202"/>
      <c r="G37" s="202"/>
      <c r="H37" s="240" t="str">
        <f>IF('HT Inspection Form'!AB19="", "", 'HT Inspection Form'!AB19)</f>
        <v/>
      </c>
      <c r="I37" s="240"/>
      <c r="J37" s="240"/>
      <c r="K37" s="90"/>
      <c r="L37" s="90"/>
      <c r="M37" s="202" t="s">
        <v>790</v>
      </c>
      <c r="N37" s="202"/>
      <c r="O37" s="202"/>
      <c r="P37" s="240" t="str">
        <f>IF('HT Inspection Form'!AD19="", "", 'HT Inspection Form'!AD19)</f>
        <v/>
      </c>
      <c r="Q37" s="240"/>
      <c r="R37" s="241"/>
    </row>
    <row r="38" spans="1:18" x14ac:dyDescent="0.25">
      <c r="A38" s="83" t="s">
        <v>792</v>
      </c>
      <c r="B38" s="90"/>
      <c r="C38" s="90"/>
      <c r="D38" s="90"/>
      <c r="E38" s="202" t="s">
        <v>789</v>
      </c>
      <c r="F38" s="202"/>
      <c r="G38" s="202"/>
      <c r="H38" s="240" t="str">
        <f>IF('HT Inspection Form'!AB20="", "", 'HT Inspection Form'!AB20)</f>
        <v/>
      </c>
      <c r="I38" s="240"/>
      <c r="J38" s="240"/>
      <c r="K38" s="90"/>
      <c r="L38" s="90"/>
      <c r="M38" s="202" t="s">
        <v>790</v>
      </c>
      <c r="N38" s="202"/>
      <c r="O38" s="202"/>
      <c r="P38" s="240" t="str">
        <f>IF('HT Inspection Form'!AD20="", "", 'HT Inspection Form'!AD20)</f>
        <v/>
      </c>
      <c r="Q38" s="240"/>
      <c r="R38" s="241"/>
    </row>
    <row r="39" spans="1:18" ht="15.75" thickBot="1" x14ac:dyDescent="0.3">
      <c r="A39" s="85" t="s">
        <v>793</v>
      </c>
      <c r="B39" s="86"/>
      <c r="C39" s="86"/>
      <c r="D39" s="86"/>
      <c r="E39" s="205" t="s">
        <v>789</v>
      </c>
      <c r="F39" s="205"/>
      <c r="G39" s="205"/>
      <c r="H39" s="245" t="str">
        <f>IF('HT Inspection Form'!AB21="", "", 'HT Inspection Form'!AB21)</f>
        <v/>
      </c>
      <c r="I39" s="245"/>
      <c r="J39" s="245"/>
      <c r="K39" s="86"/>
      <c r="L39" s="86"/>
      <c r="M39" s="205" t="s">
        <v>790</v>
      </c>
      <c r="N39" s="205"/>
      <c r="O39" s="205"/>
      <c r="P39" s="245" t="str">
        <f>IF('HT Inspection Form'!AD21="", "", 'HT Inspection Form'!AD21)</f>
        <v/>
      </c>
      <c r="Q39" s="245"/>
      <c r="R39" s="246"/>
    </row>
  </sheetData>
  <mergeCells count="132">
    <mergeCell ref="A5:R5"/>
    <mergeCell ref="A1:R1"/>
    <mergeCell ref="A2:I2"/>
    <mergeCell ref="J2:L2"/>
    <mergeCell ref="M2:R2"/>
    <mergeCell ref="A3:E3"/>
    <mergeCell ref="F3:I3"/>
    <mergeCell ref="J3:L3"/>
    <mergeCell ref="M3:P3"/>
    <mergeCell ref="Q3:R3"/>
    <mergeCell ref="P6:R6"/>
    <mergeCell ref="P7:R7"/>
    <mergeCell ref="P8:R8"/>
    <mergeCell ref="A10:R10"/>
    <mergeCell ref="P11:R11"/>
    <mergeCell ref="P12:R12"/>
    <mergeCell ref="H7:J7"/>
    <mergeCell ref="M7:O7"/>
    <mergeCell ref="E8:G8"/>
    <mergeCell ref="H8:J8"/>
    <mergeCell ref="P9:R9"/>
    <mergeCell ref="E11:G11"/>
    <mergeCell ref="H11:J11"/>
    <mergeCell ref="M11:O11"/>
    <mergeCell ref="M8:O8"/>
    <mergeCell ref="E9:G9"/>
    <mergeCell ref="H9:J9"/>
    <mergeCell ref="M9:O9"/>
    <mergeCell ref="A30:R30"/>
    <mergeCell ref="E4:G4"/>
    <mergeCell ref="H4:K4"/>
    <mergeCell ref="L4:N4"/>
    <mergeCell ref="O4:R4"/>
    <mergeCell ref="E6:G6"/>
    <mergeCell ref="H6:J6"/>
    <mergeCell ref="M6:O6"/>
    <mergeCell ref="E7:G7"/>
    <mergeCell ref="P23:R23"/>
    <mergeCell ref="P24:R24"/>
    <mergeCell ref="E22:G22"/>
    <mergeCell ref="H22:J22"/>
    <mergeCell ref="M22:O22"/>
    <mergeCell ref="P22:R22"/>
    <mergeCell ref="P16:R16"/>
    <mergeCell ref="P18:R18"/>
    <mergeCell ref="E18:G18"/>
    <mergeCell ref="H18:J18"/>
    <mergeCell ref="M18:O18"/>
    <mergeCell ref="P13:R13"/>
    <mergeCell ref="E12:G12"/>
    <mergeCell ref="H12:J12"/>
    <mergeCell ref="M12:O12"/>
    <mergeCell ref="E14:G14"/>
    <mergeCell ref="H14:J14"/>
    <mergeCell ref="M14:O14"/>
    <mergeCell ref="P14:R14"/>
    <mergeCell ref="A15:R15"/>
    <mergeCell ref="M16:O16"/>
    <mergeCell ref="E17:G17"/>
    <mergeCell ref="H13:J13"/>
    <mergeCell ref="M13:O13"/>
    <mergeCell ref="E16:G16"/>
    <mergeCell ref="H16:J16"/>
    <mergeCell ref="H17:J17"/>
    <mergeCell ref="M17:O17"/>
    <mergeCell ref="P17:R17"/>
    <mergeCell ref="E13:G13"/>
    <mergeCell ref="E23:G23"/>
    <mergeCell ref="H23:J23"/>
    <mergeCell ref="M23:O23"/>
    <mergeCell ref="E24:G24"/>
    <mergeCell ref="H24:J24"/>
    <mergeCell ref="M24:O24"/>
    <mergeCell ref="E19:G19"/>
    <mergeCell ref="H19:J19"/>
    <mergeCell ref="M19:O19"/>
    <mergeCell ref="A20:R20"/>
    <mergeCell ref="E21:G21"/>
    <mergeCell ref="H21:J21"/>
    <mergeCell ref="M21:O21"/>
    <mergeCell ref="P21:R21"/>
    <mergeCell ref="P19:R19"/>
    <mergeCell ref="E28:G28"/>
    <mergeCell ref="H28:J28"/>
    <mergeCell ref="M28:O28"/>
    <mergeCell ref="P28:R28"/>
    <mergeCell ref="E29:G29"/>
    <mergeCell ref="H29:J29"/>
    <mergeCell ref="M29:O29"/>
    <mergeCell ref="P29:R29"/>
    <mergeCell ref="A25:R25"/>
    <mergeCell ref="E26:G26"/>
    <mergeCell ref="H26:J26"/>
    <mergeCell ref="M26:O26"/>
    <mergeCell ref="P26:R26"/>
    <mergeCell ref="E27:G27"/>
    <mergeCell ref="H27:J27"/>
    <mergeCell ref="M27:O27"/>
    <mergeCell ref="P27:R27"/>
    <mergeCell ref="E33:G33"/>
    <mergeCell ref="H33:J33"/>
    <mergeCell ref="M33:O33"/>
    <mergeCell ref="P33:R33"/>
    <mergeCell ref="E34:G34"/>
    <mergeCell ref="H34:J34"/>
    <mergeCell ref="M34:O34"/>
    <mergeCell ref="P34:R34"/>
    <mergeCell ref="E31:G31"/>
    <mergeCell ref="H31:J31"/>
    <mergeCell ref="M31:O31"/>
    <mergeCell ref="P31:R31"/>
    <mergeCell ref="E32:G32"/>
    <mergeCell ref="H32:J32"/>
    <mergeCell ref="M32:O32"/>
    <mergeCell ref="P32:R32"/>
    <mergeCell ref="E38:G38"/>
    <mergeCell ref="H38:J38"/>
    <mergeCell ref="M38:O38"/>
    <mergeCell ref="P38:R38"/>
    <mergeCell ref="E39:G39"/>
    <mergeCell ref="H39:J39"/>
    <mergeCell ref="M39:O39"/>
    <mergeCell ref="P39:R39"/>
    <mergeCell ref="A35:R35"/>
    <mergeCell ref="E36:G36"/>
    <mergeCell ref="H36:J36"/>
    <mergeCell ref="M36:O36"/>
    <mergeCell ref="P36:R36"/>
    <mergeCell ref="E37:G37"/>
    <mergeCell ref="H37:J37"/>
    <mergeCell ref="M37:O37"/>
    <mergeCell ref="P37:R37"/>
  </mergeCells>
  <printOptions horizontalCentered="1" verticalCentered="1"/>
  <pageMargins left="0" right="0" top="0" bottom="0" header="0" footer="0"/>
  <pageSetup orientation="portrait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18815-20DE-4434-8520-A91E5CBF7877}">
  <sheetPr codeName="Sheet7"/>
  <dimension ref="A1:O5"/>
  <sheetViews>
    <sheetView workbookViewId="0">
      <selection activeCell="B2" sqref="B2:E2"/>
    </sheetView>
  </sheetViews>
  <sheetFormatPr defaultRowHeight="15" x14ac:dyDescent="0.25"/>
  <cols>
    <col min="2" max="10" width="9.140625" style="4"/>
  </cols>
  <sheetData>
    <row r="1" spans="1:15" ht="15.75" x14ac:dyDescent="0.25">
      <c r="B1" s="107" t="s">
        <v>806</v>
      </c>
      <c r="C1" s="107" t="s">
        <v>807</v>
      </c>
      <c r="D1" s="107" t="s">
        <v>808</v>
      </c>
      <c r="E1" s="107" t="s">
        <v>809</v>
      </c>
      <c r="F1" s="107" t="s">
        <v>810</v>
      </c>
      <c r="G1" s="107" t="s">
        <v>811</v>
      </c>
      <c r="H1" s="107" t="s">
        <v>812</v>
      </c>
      <c r="I1" s="107" t="s">
        <v>813</v>
      </c>
      <c r="J1" s="107" t="s">
        <v>814</v>
      </c>
    </row>
    <row r="2" spans="1:15" x14ac:dyDescent="0.25">
      <c r="A2" s="43" t="s">
        <v>149</v>
      </c>
      <c r="B2" s="109"/>
      <c r="C2" s="109"/>
      <c r="D2" s="109"/>
      <c r="E2" s="109"/>
      <c r="F2" s="109"/>
      <c r="G2" s="109"/>
      <c r="H2" s="109"/>
      <c r="I2" s="109"/>
      <c r="J2" s="109"/>
    </row>
    <row r="3" spans="1:15" x14ac:dyDescent="0.25">
      <c r="A3" s="94" t="s">
        <v>150</v>
      </c>
      <c r="B3" s="109"/>
      <c r="C3" s="109"/>
      <c r="D3" s="109"/>
      <c r="E3" s="109"/>
      <c r="F3" s="109"/>
      <c r="G3" s="109"/>
      <c r="H3" s="109"/>
      <c r="I3" s="109"/>
      <c r="J3" s="109"/>
    </row>
    <row r="4" spans="1:15" x14ac:dyDescent="0.25">
      <c r="A4" s="44" t="s">
        <v>151</v>
      </c>
      <c r="B4" s="109"/>
      <c r="C4" s="109"/>
      <c r="D4" s="109"/>
      <c r="E4" s="109"/>
      <c r="F4" s="109"/>
      <c r="G4" s="109"/>
      <c r="H4" s="109"/>
      <c r="I4" s="109"/>
      <c r="J4" s="109"/>
      <c r="O4" s="108"/>
    </row>
    <row r="5" spans="1:15" x14ac:dyDescent="0.25">
      <c r="A5" s="45" t="s">
        <v>152</v>
      </c>
      <c r="B5" s="109"/>
      <c r="C5" s="109"/>
      <c r="D5" s="109"/>
      <c r="E5" s="109"/>
      <c r="F5" s="109"/>
      <c r="G5" s="109"/>
      <c r="H5" s="109"/>
      <c r="I5" s="109"/>
      <c r="J5" s="109"/>
    </row>
  </sheetData>
  <conditionalFormatting sqref="B2:J5">
    <cfRule type="cellIs" dxfId="22" priority="1" operator="equal">
      <formula>"Fail"</formula>
    </cfRule>
    <cfRule type="cellIs" dxfId="21" priority="2" operator="equal">
      <formula>"Pass"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B4E0C-7FC9-49F5-8E9F-095735EC3EC9}">
  <sheetPr codeName="Sheet8">
    <pageSetUpPr fitToPage="1"/>
  </sheetPr>
  <dimension ref="A1:BD31"/>
  <sheetViews>
    <sheetView workbookViewId="0">
      <selection activeCell="A11" sqref="A11:R11"/>
    </sheetView>
  </sheetViews>
  <sheetFormatPr defaultRowHeight="15" x14ac:dyDescent="0.25"/>
  <cols>
    <col min="1" max="14" width="2.7109375" customWidth="1"/>
    <col min="15" max="15" width="2.28515625" customWidth="1"/>
    <col min="16" max="16" width="3.28515625" customWidth="1"/>
    <col min="17" max="18" width="2.7109375" customWidth="1"/>
    <col min="19" max="19" width="9.140625" customWidth="1"/>
    <col min="20" max="33" width="2.7109375" customWidth="1"/>
    <col min="34" max="34" width="2.28515625" customWidth="1"/>
    <col min="35" max="35" width="3.28515625" customWidth="1"/>
    <col min="36" max="37" width="2.7109375" customWidth="1"/>
    <col min="39" max="52" width="2.7109375" customWidth="1"/>
    <col min="53" max="53" width="2.28515625" customWidth="1"/>
    <col min="54" max="54" width="3.28515625" customWidth="1"/>
    <col min="55" max="56" width="2.7109375" customWidth="1"/>
  </cols>
  <sheetData>
    <row r="1" spans="1:56" s="110" customFormat="1" ht="35.25" customHeight="1" thickBot="1" x14ac:dyDescent="0.3">
      <c r="A1" s="256" t="s">
        <v>824</v>
      </c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111"/>
      <c r="T1" s="258" t="s">
        <v>820</v>
      </c>
      <c r="U1" s="258"/>
      <c r="V1" s="258"/>
      <c r="W1" s="258"/>
      <c r="X1" s="258"/>
      <c r="Y1" s="258"/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111"/>
      <c r="AM1" s="259" t="s">
        <v>803</v>
      </c>
      <c r="AN1" s="259"/>
      <c r="AO1" s="259"/>
      <c r="AP1" s="259"/>
      <c r="AQ1" s="259"/>
      <c r="AR1" s="259"/>
      <c r="AS1" s="259"/>
      <c r="AT1" s="259"/>
      <c r="AU1" s="259"/>
      <c r="AV1" s="259"/>
      <c r="AW1" s="259"/>
      <c r="AX1" s="259"/>
      <c r="AY1" s="259"/>
      <c r="AZ1" s="259"/>
      <c r="BA1" s="259"/>
      <c r="BB1" s="259"/>
      <c r="BC1" s="259"/>
      <c r="BD1" s="259"/>
    </row>
    <row r="2" spans="1:56" x14ac:dyDescent="0.25">
      <c r="A2" s="207" t="s">
        <v>738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9"/>
      <c r="T2" s="207" t="s">
        <v>738</v>
      </c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208"/>
      <c r="AG2" s="208"/>
      <c r="AH2" s="208"/>
      <c r="AI2" s="208"/>
      <c r="AJ2" s="208"/>
      <c r="AK2" s="209"/>
      <c r="AM2" s="207" t="s">
        <v>738</v>
      </c>
      <c r="AN2" s="208"/>
      <c r="AO2" s="208"/>
      <c r="AP2" s="208"/>
      <c r="AQ2" s="208"/>
      <c r="AR2" s="208"/>
      <c r="AS2" s="208"/>
      <c r="AT2" s="208"/>
      <c r="AU2" s="208"/>
      <c r="AV2" s="208"/>
      <c r="AW2" s="208"/>
      <c r="AX2" s="208"/>
      <c r="AY2" s="208"/>
      <c r="AZ2" s="208"/>
      <c r="BA2" s="208"/>
      <c r="BB2" s="208"/>
      <c r="BC2" s="208"/>
      <c r="BD2" s="209"/>
    </row>
    <row r="3" spans="1:56" ht="20.100000000000001" customHeight="1" x14ac:dyDescent="0.25">
      <c r="A3" s="213">
        <f>'HT Inspection Form'!D7</f>
        <v>0</v>
      </c>
      <c r="B3" s="210"/>
      <c r="C3" s="210"/>
      <c r="D3" s="210"/>
      <c r="E3" s="210"/>
      <c r="F3" s="210"/>
      <c r="G3" s="210"/>
      <c r="H3" s="210"/>
      <c r="I3" s="210"/>
      <c r="J3" s="212">
        <f>'HT Inspection Form'!M3</f>
        <v>0</v>
      </c>
      <c r="K3" s="212"/>
      <c r="L3" s="212"/>
      <c r="M3" s="210">
        <f>'HT Inspection Form'!M5</f>
        <v>0</v>
      </c>
      <c r="N3" s="210"/>
      <c r="O3" s="210"/>
      <c r="P3" s="210"/>
      <c r="Q3" s="210"/>
      <c r="R3" s="211"/>
      <c r="T3" s="213" t="s">
        <v>85</v>
      </c>
      <c r="U3" s="210"/>
      <c r="V3" s="210"/>
      <c r="W3" s="210"/>
      <c r="X3" s="210"/>
      <c r="Y3" s="210"/>
      <c r="Z3" s="210"/>
      <c r="AA3" s="210"/>
      <c r="AB3" s="210"/>
      <c r="AC3" s="212" t="s">
        <v>161</v>
      </c>
      <c r="AD3" s="212"/>
      <c r="AE3" s="212"/>
      <c r="AF3" s="210" t="s">
        <v>173</v>
      </c>
      <c r="AG3" s="210"/>
      <c r="AH3" s="210"/>
      <c r="AI3" s="210"/>
      <c r="AJ3" s="210"/>
      <c r="AK3" s="211"/>
      <c r="AM3" s="213" t="s">
        <v>85</v>
      </c>
      <c r="AN3" s="210"/>
      <c r="AO3" s="210"/>
      <c r="AP3" s="210"/>
      <c r="AQ3" s="210"/>
      <c r="AR3" s="210"/>
      <c r="AS3" s="210"/>
      <c r="AT3" s="210"/>
      <c r="AU3" s="210"/>
      <c r="AV3" s="212" t="s">
        <v>161</v>
      </c>
      <c r="AW3" s="212"/>
      <c r="AX3" s="212"/>
      <c r="AY3" s="210" t="s">
        <v>173</v>
      </c>
      <c r="AZ3" s="210"/>
      <c r="BA3" s="210"/>
      <c r="BB3" s="210"/>
      <c r="BC3" s="210"/>
      <c r="BD3" s="211"/>
    </row>
    <row r="4" spans="1:56" ht="9.9499999999999993" customHeight="1" x14ac:dyDescent="0.25">
      <c r="A4" s="230" t="s">
        <v>775</v>
      </c>
      <c r="B4" s="231"/>
      <c r="C4" s="231"/>
      <c r="D4" s="231"/>
      <c r="E4" s="231"/>
      <c r="F4" s="232">
        <f>'HT Inspection Form'!D4</f>
        <v>0</v>
      </c>
      <c r="G4" s="232"/>
      <c r="H4" s="232"/>
      <c r="I4" s="232"/>
      <c r="J4" s="212">
        <f>'HT Inspection Form'!M4</f>
        <v>0</v>
      </c>
      <c r="K4" s="212"/>
      <c r="L4" s="212"/>
      <c r="M4" s="216" t="s">
        <v>747</v>
      </c>
      <c r="N4" s="216"/>
      <c r="O4" s="216"/>
      <c r="P4" s="216"/>
      <c r="Q4" s="212">
        <v>7</v>
      </c>
      <c r="R4" s="254"/>
      <c r="T4" s="230" t="s">
        <v>775</v>
      </c>
      <c r="U4" s="231"/>
      <c r="V4" s="231"/>
      <c r="W4" s="231"/>
      <c r="X4" s="231"/>
      <c r="Y4" s="232">
        <v>1</v>
      </c>
      <c r="Z4" s="232"/>
      <c r="AA4" s="232"/>
      <c r="AB4" s="232"/>
      <c r="AC4" s="212" t="s">
        <v>635</v>
      </c>
      <c r="AD4" s="212"/>
      <c r="AE4" s="212"/>
      <c r="AF4" s="216" t="s">
        <v>747</v>
      </c>
      <c r="AG4" s="216"/>
      <c r="AH4" s="216"/>
      <c r="AI4" s="216"/>
      <c r="AJ4" s="212"/>
      <c r="AK4" s="254"/>
      <c r="AM4" s="230" t="s">
        <v>775</v>
      </c>
      <c r="AN4" s="231"/>
      <c r="AO4" s="231"/>
      <c r="AP4" s="231"/>
      <c r="AQ4" s="231"/>
      <c r="AR4" s="232">
        <v>1</v>
      </c>
      <c r="AS4" s="232"/>
      <c r="AT4" s="232"/>
      <c r="AU4" s="232"/>
      <c r="AV4" s="212" t="s">
        <v>635</v>
      </c>
      <c r="AW4" s="212"/>
      <c r="AX4" s="212"/>
      <c r="AY4" s="216" t="s">
        <v>747</v>
      </c>
      <c r="AZ4" s="216"/>
      <c r="BA4" s="216"/>
      <c r="BB4" s="216"/>
      <c r="BC4" s="212">
        <v>7</v>
      </c>
      <c r="BD4" s="254"/>
    </row>
    <row r="5" spans="1:56" ht="15.75" thickBot="1" x14ac:dyDescent="0.3">
      <c r="A5" s="218" t="s">
        <v>749</v>
      </c>
      <c r="B5" s="219"/>
      <c r="C5" s="219"/>
      <c r="D5" s="219"/>
      <c r="E5" s="219"/>
      <c r="F5" s="220">
        <f>'HT Inspection Form'!D3</f>
        <v>0</v>
      </c>
      <c r="G5" s="220"/>
      <c r="H5" s="220"/>
      <c r="I5" s="220"/>
      <c r="J5" s="221">
        <f>'HT Inspection Form'!D8</f>
        <v>0</v>
      </c>
      <c r="K5" s="221"/>
      <c r="L5" s="221"/>
      <c r="M5" s="217" t="s">
        <v>748</v>
      </c>
      <c r="N5" s="217"/>
      <c r="O5" s="217"/>
      <c r="P5" s="217"/>
      <c r="Q5" s="214">
        <v>13</v>
      </c>
      <c r="R5" s="215"/>
      <c r="T5" s="218" t="s">
        <v>749</v>
      </c>
      <c r="U5" s="219"/>
      <c r="V5" s="219"/>
      <c r="W5" s="219"/>
      <c r="X5" s="219"/>
      <c r="Y5" s="220">
        <v>45658</v>
      </c>
      <c r="Z5" s="220"/>
      <c r="AA5" s="220"/>
      <c r="AB5" s="220"/>
      <c r="AC5" s="221" t="s">
        <v>819</v>
      </c>
      <c r="AD5" s="221"/>
      <c r="AE5" s="221"/>
      <c r="AF5" s="217" t="s">
        <v>748</v>
      </c>
      <c r="AG5" s="217"/>
      <c r="AH5" s="217"/>
      <c r="AI5" s="217"/>
      <c r="AJ5" s="214">
        <v>8</v>
      </c>
      <c r="AK5" s="215"/>
      <c r="AM5" s="218" t="s">
        <v>749</v>
      </c>
      <c r="AN5" s="219"/>
      <c r="AO5" s="219"/>
      <c r="AP5" s="219"/>
      <c r="AQ5" s="219"/>
      <c r="AR5" s="220">
        <v>45658</v>
      </c>
      <c r="AS5" s="220"/>
      <c r="AT5" s="220"/>
      <c r="AU5" s="220"/>
      <c r="AV5" s="221" t="s">
        <v>819</v>
      </c>
      <c r="AW5" s="221"/>
      <c r="AX5" s="221"/>
      <c r="AY5" s="217" t="s">
        <v>748</v>
      </c>
      <c r="AZ5" s="217"/>
      <c r="BA5" s="217"/>
      <c r="BB5" s="217"/>
      <c r="BC5" s="214">
        <v>10</v>
      </c>
      <c r="BD5" s="215"/>
    </row>
    <row r="6" spans="1:56" x14ac:dyDescent="0.25">
      <c r="A6" s="224" t="s">
        <v>742</v>
      </c>
      <c r="B6" s="225"/>
      <c r="C6" s="225"/>
      <c r="D6" s="225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6"/>
      <c r="T6" s="224" t="s">
        <v>742</v>
      </c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6"/>
      <c r="AM6" s="224" t="s">
        <v>742</v>
      </c>
      <c r="AN6" s="225"/>
      <c r="AO6" s="225"/>
      <c r="AP6" s="225"/>
      <c r="AQ6" s="225"/>
      <c r="AR6" s="225"/>
      <c r="AS6" s="225"/>
      <c r="AT6" s="225"/>
      <c r="AU6" s="225"/>
      <c r="AV6" s="225"/>
      <c r="AW6" s="225"/>
      <c r="AX6" s="225"/>
      <c r="AY6" s="225"/>
      <c r="AZ6" s="225"/>
      <c r="BA6" s="225"/>
      <c r="BB6" s="225"/>
      <c r="BC6" s="225"/>
      <c r="BD6" s="226"/>
    </row>
    <row r="7" spans="1:56" x14ac:dyDescent="0.25">
      <c r="A7" s="83" t="s">
        <v>744</v>
      </c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89"/>
      <c r="O7" s="90"/>
      <c r="P7" s="222"/>
      <c r="Q7" s="222"/>
      <c r="R7" s="223"/>
      <c r="T7" s="83" t="s">
        <v>821</v>
      </c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89"/>
      <c r="AH7" s="90"/>
      <c r="AI7" s="222"/>
      <c r="AJ7" s="222"/>
      <c r="AK7" s="223"/>
      <c r="AM7" s="83" t="s">
        <v>821</v>
      </c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89"/>
      <c r="BA7" s="90"/>
      <c r="BB7" s="222"/>
      <c r="BC7" s="222"/>
      <c r="BD7" s="223"/>
    </row>
    <row r="8" spans="1:56" x14ac:dyDescent="0.25">
      <c r="A8" s="83" t="s">
        <v>741</v>
      </c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89"/>
      <c r="O8" s="90"/>
      <c r="P8" s="222"/>
      <c r="Q8" s="222"/>
      <c r="R8" s="223"/>
      <c r="T8" s="83" t="s">
        <v>741</v>
      </c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89"/>
      <c r="AH8" s="90"/>
      <c r="AI8" s="222"/>
      <c r="AJ8" s="222"/>
      <c r="AK8" s="223"/>
      <c r="AM8" s="83" t="s">
        <v>741</v>
      </c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90"/>
      <c r="AY8" s="90"/>
      <c r="AZ8" s="89"/>
      <c r="BA8" s="90"/>
      <c r="BB8" s="222"/>
      <c r="BC8" s="222"/>
      <c r="BD8" s="223"/>
    </row>
    <row r="9" spans="1:56" x14ac:dyDescent="0.25">
      <c r="A9" s="83"/>
      <c r="B9" s="90"/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89"/>
      <c r="O9" s="90"/>
      <c r="P9" s="222"/>
      <c r="Q9" s="222"/>
      <c r="R9" s="223"/>
      <c r="T9" s="83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89"/>
      <c r="AH9" s="90"/>
      <c r="AI9" s="222"/>
      <c r="AJ9" s="222"/>
      <c r="AK9" s="223"/>
      <c r="AM9" s="201" t="s">
        <v>149</v>
      </c>
      <c r="AN9" s="202"/>
      <c r="AO9" s="202" t="s">
        <v>823</v>
      </c>
      <c r="AP9" s="202"/>
      <c r="AQ9" s="202"/>
      <c r="AR9" s="202"/>
      <c r="AS9" s="90"/>
      <c r="AT9" s="202" t="s">
        <v>151</v>
      </c>
      <c r="AU9" s="202"/>
      <c r="AV9" s="202"/>
      <c r="AW9" s="202"/>
      <c r="AX9" s="202"/>
      <c r="AY9" s="202"/>
      <c r="AZ9" s="89"/>
      <c r="BA9" s="90"/>
      <c r="BB9" s="222"/>
      <c r="BC9" s="222"/>
      <c r="BD9" s="223"/>
    </row>
    <row r="10" spans="1:56" ht="15.75" thickBot="1" x14ac:dyDescent="0.3">
      <c r="A10" s="83"/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84"/>
      <c r="T10" s="83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84"/>
      <c r="AM10" s="206" t="s">
        <v>150</v>
      </c>
      <c r="AN10" s="205"/>
      <c r="AO10" s="205"/>
      <c r="AP10" s="205"/>
      <c r="AQ10" s="205"/>
      <c r="AR10" s="205"/>
      <c r="AS10" s="86"/>
      <c r="AT10" s="205" t="s">
        <v>152</v>
      </c>
      <c r="AU10" s="205"/>
      <c r="AV10" s="205" t="s">
        <v>822</v>
      </c>
      <c r="AW10" s="205"/>
      <c r="AX10" s="205"/>
      <c r="AY10" s="205"/>
      <c r="AZ10" s="86"/>
      <c r="BA10" s="86"/>
      <c r="BB10" s="86"/>
      <c r="BC10" s="86"/>
      <c r="BD10" s="87"/>
    </row>
    <row r="11" spans="1:56" x14ac:dyDescent="0.25">
      <c r="A11" s="224" t="s">
        <v>739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6"/>
      <c r="T11" s="224" t="s">
        <v>739</v>
      </c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25"/>
      <c r="AI11" s="225"/>
      <c r="AJ11" s="225"/>
      <c r="AK11" s="226"/>
      <c r="AM11" s="239" t="s">
        <v>739</v>
      </c>
      <c r="AN11" s="240"/>
      <c r="AO11" s="240"/>
      <c r="AP11" s="240"/>
      <c r="AQ11" s="240"/>
      <c r="AR11" s="240"/>
      <c r="AS11" s="240"/>
      <c r="AT11" s="240"/>
      <c r="AU11" s="240"/>
      <c r="AV11" s="240"/>
      <c r="AW11" s="240"/>
      <c r="AX11" s="240"/>
      <c r="AY11" s="240"/>
      <c r="AZ11" s="240"/>
      <c r="BA11" s="240"/>
      <c r="BB11" s="240"/>
      <c r="BC11" s="240"/>
      <c r="BD11" s="241"/>
    </row>
    <row r="12" spans="1:56" x14ac:dyDescent="0.25">
      <c r="A12" s="83" t="s">
        <v>757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89"/>
      <c r="O12" s="90"/>
      <c r="P12" s="222"/>
      <c r="Q12" s="222"/>
      <c r="R12" s="223"/>
      <c r="T12" s="83" t="s">
        <v>757</v>
      </c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89"/>
      <c r="AH12" s="90"/>
      <c r="AI12" s="222"/>
      <c r="AJ12" s="222"/>
      <c r="AK12" s="223"/>
      <c r="AM12" s="83" t="s">
        <v>757</v>
      </c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89"/>
      <c r="BA12" s="90"/>
      <c r="BB12" s="222"/>
      <c r="BC12" s="222"/>
      <c r="BD12" s="223"/>
    </row>
    <row r="13" spans="1:56" x14ac:dyDescent="0.25">
      <c r="A13" s="83"/>
      <c r="B13" s="90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89"/>
      <c r="O13" s="90"/>
      <c r="P13" s="222"/>
      <c r="Q13" s="222"/>
      <c r="R13" s="223"/>
      <c r="T13" s="83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89"/>
      <c r="AH13" s="90"/>
      <c r="AI13" s="222"/>
      <c r="AJ13" s="222"/>
      <c r="AK13" s="223"/>
      <c r="AM13" s="83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89"/>
      <c r="BA13" s="90"/>
      <c r="BB13" s="222"/>
      <c r="BC13" s="222"/>
      <c r="BD13" s="223"/>
    </row>
    <row r="14" spans="1:56" ht="15.75" thickBot="1" x14ac:dyDescent="0.3">
      <c r="A14" s="85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7"/>
      <c r="T14" s="85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7"/>
      <c r="AM14" s="85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7"/>
    </row>
    <row r="15" spans="1:56" x14ac:dyDescent="0.25">
      <c r="A15" s="224" t="s">
        <v>745</v>
      </c>
      <c r="B15" s="225"/>
      <c r="C15" s="225"/>
      <c r="D15" s="225"/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226"/>
      <c r="T15" s="224" t="s">
        <v>745</v>
      </c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25"/>
      <c r="AI15" s="225"/>
      <c r="AJ15" s="225"/>
      <c r="AK15" s="226"/>
      <c r="AM15" s="224" t="s">
        <v>745</v>
      </c>
      <c r="AN15" s="225"/>
      <c r="AO15" s="225"/>
      <c r="AP15" s="225"/>
      <c r="AQ15" s="225"/>
      <c r="AR15" s="225"/>
      <c r="AS15" s="225"/>
      <c r="AT15" s="225"/>
      <c r="AU15" s="225"/>
      <c r="AV15" s="225"/>
      <c r="AW15" s="225"/>
      <c r="AX15" s="225"/>
      <c r="AY15" s="225"/>
      <c r="AZ15" s="225"/>
      <c r="BA15" s="225"/>
      <c r="BB15" s="225"/>
      <c r="BC15" s="225"/>
      <c r="BD15" s="226"/>
    </row>
    <row r="16" spans="1:56" x14ac:dyDescent="0.25">
      <c r="A16" s="83" t="s">
        <v>744</v>
      </c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89"/>
      <c r="O16" s="90"/>
      <c r="P16" s="222"/>
      <c r="Q16" s="222"/>
      <c r="R16" s="223"/>
      <c r="T16" s="83" t="s">
        <v>821</v>
      </c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89"/>
      <c r="AH16" s="90"/>
      <c r="AI16" s="222"/>
      <c r="AJ16" s="222"/>
      <c r="AK16" s="223"/>
      <c r="AM16" s="83" t="s">
        <v>821</v>
      </c>
      <c r="AN16" s="90"/>
      <c r="AO16" s="90"/>
      <c r="AP16" s="90"/>
      <c r="AQ16" s="90"/>
      <c r="AR16" s="90"/>
      <c r="AS16" s="90"/>
      <c r="AT16" s="90"/>
      <c r="AU16" s="90"/>
      <c r="AV16" s="90"/>
      <c r="AW16" s="90"/>
      <c r="AX16" s="90"/>
      <c r="AY16" s="90"/>
      <c r="AZ16" s="89"/>
      <c r="BA16" s="90"/>
      <c r="BB16" s="222"/>
      <c r="BC16" s="222"/>
      <c r="BD16" s="223"/>
    </row>
    <row r="17" spans="1:56" x14ac:dyDescent="0.25">
      <c r="A17" s="83"/>
      <c r="B17" s="90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89"/>
      <c r="O17" s="90"/>
      <c r="P17" s="222"/>
      <c r="Q17" s="222"/>
      <c r="R17" s="223"/>
      <c r="T17" s="83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89"/>
      <c r="AH17" s="90"/>
      <c r="AI17" s="222"/>
      <c r="AJ17" s="222"/>
      <c r="AK17" s="223"/>
      <c r="AM17" s="201" t="s">
        <v>149</v>
      </c>
      <c r="AN17" s="202"/>
      <c r="AO17" s="202" t="s">
        <v>823</v>
      </c>
      <c r="AP17" s="202"/>
      <c r="AQ17" s="202"/>
      <c r="AR17" s="202"/>
      <c r="AS17" s="90"/>
      <c r="AT17" s="202" t="s">
        <v>151</v>
      </c>
      <c r="AU17" s="202"/>
      <c r="AV17" s="202"/>
      <c r="AW17" s="202"/>
      <c r="AX17" s="202"/>
      <c r="AY17" s="202"/>
      <c r="AZ17" s="89"/>
      <c r="BA17" s="90"/>
      <c r="BB17" s="222"/>
      <c r="BC17" s="222"/>
      <c r="BD17" s="223"/>
    </row>
    <row r="18" spans="1:56" ht="15.75" thickBot="1" x14ac:dyDescent="0.3">
      <c r="A18" s="85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7"/>
      <c r="T18" s="85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7"/>
      <c r="AM18" s="206" t="s">
        <v>150</v>
      </c>
      <c r="AN18" s="205"/>
      <c r="AO18" s="205"/>
      <c r="AP18" s="205"/>
      <c r="AQ18" s="205"/>
      <c r="AR18" s="205"/>
      <c r="AS18" s="86"/>
      <c r="AT18" s="205" t="s">
        <v>152</v>
      </c>
      <c r="AU18" s="205"/>
      <c r="AV18" s="205" t="s">
        <v>822</v>
      </c>
      <c r="AW18" s="205"/>
      <c r="AX18" s="205"/>
      <c r="AY18" s="205"/>
      <c r="AZ18" s="86"/>
      <c r="BA18" s="86"/>
      <c r="BB18" s="86"/>
      <c r="BC18" s="86"/>
      <c r="BD18" s="87"/>
    </row>
    <row r="19" spans="1:56" x14ac:dyDescent="0.25">
      <c r="A19" s="91"/>
      <c r="B19" s="92"/>
      <c r="C19" s="92"/>
      <c r="D19" s="225" t="s">
        <v>4</v>
      </c>
      <c r="E19" s="225"/>
      <c r="F19" s="225"/>
      <c r="G19" s="225"/>
      <c r="H19" s="225"/>
      <c r="I19" s="225"/>
      <c r="J19" s="225"/>
      <c r="K19" s="225"/>
      <c r="L19" s="225"/>
      <c r="M19" s="225"/>
      <c r="N19" s="225"/>
      <c r="O19" s="225"/>
      <c r="P19" s="225" t="str">
        <f>'HT Inspection Form'!M24</f>
        <v/>
      </c>
      <c r="Q19" s="225"/>
      <c r="R19" s="226"/>
      <c r="T19" s="91"/>
      <c r="U19" s="92"/>
      <c r="V19" s="92"/>
      <c r="W19" s="225" t="s">
        <v>4</v>
      </c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 t="s">
        <v>325</v>
      </c>
      <c r="AJ19" s="225"/>
      <c r="AK19" s="226"/>
      <c r="AM19" s="91"/>
      <c r="AN19" s="92"/>
      <c r="AO19" s="92"/>
      <c r="AP19" s="225" t="s">
        <v>4</v>
      </c>
      <c r="AQ19" s="225"/>
      <c r="AR19" s="225"/>
      <c r="AS19" s="225"/>
      <c r="AT19" s="225"/>
      <c r="AU19" s="225"/>
      <c r="AV19" s="225"/>
      <c r="AW19" s="225"/>
      <c r="AX19" s="225"/>
      <c r="AY19" s="225"/>
      <c r="AZ19" s="225"/>
      <c r="BA19" s="225"/>
      <c r="BB19" s="225" t="s">
        <v>325</v>
      </c>
      <c r="BC19" s="225"/>
      <c r="BD19" s="226"/>
    </row>
    <row r="20" spans="1:56" x14ac:dyDescent="0.25">
      <c r="A20" s="83" t="s">
        <v>744</v>
      </c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89"/>
      <c r="O20" s="90"/>
      <c r="P20" s="222"/>
      <c r="Q20" s="222"/>
      <c r="R20" s="223"/>
      <c r="T20" s="83" t="s">
        <v>773</v>
      </c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89"/>
      <c r="AH20" s="90"/>
      <c r="AI20" s="222"/>
      <c r="AJ20" s="222"/>
      <c r="AK20" s="223"/>
      <c r="AM20" s="83" t="s">
        <v>744</v>
      </c>
      <c r="AN20" s="90"/>
      <c r="AO20" s="90"/>
      <c r="AP20" s="90"/>
      <c r="AQ20" s="90"/>
      <c r="AR20" s="90"/>
      <c r="AS20" s="90"/>
      <c r="AT20" s="90"/>
      <c r="AU20" s="90"/>
      <c r="AV20" s="90"/>
      <c r="AW20" s="90"/>
      <c r="AX20" s="90"/>
      <c r="AY20" s="90"/>
      <c r="AZ20" s="89"/>
      <c r="BA20" s="90"/>
      <c r="BB20" s="222"/>
      <c r="BC20" s="222"/>
      <c r="BD20" s="223"/>
    </row>
    <row r="21" spans="1:56" x14ac:dyDescent="0.25">
      <c r="A21" s="83"/>
      <c r="B21" s="90"/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89"/>
      <c r="O21" s="90"/>
      <c r="P21" s="222"/>
      <c r="Q21" s="222"/>
      <c r="R21" s="223"/>
      <c r="T21" s="83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89"/>
      <c r="AH21" s="90"/>
      <c r="AI21" s="222"/>
      <c r="AJ21" s="222"/>
      <c r="AK21" s="223"/>
      <c r="AM21" s="201" t="s">
        <v>149</v>
      </c>
      <c r="AN21" s="202"/>
      <c r="AO21" s="202" t="s">
        <v>823</v>
      </c>
      <c r="AP21" s="202"/>
      <c r="AQ21" s="202"/>
      <c r="AR21" s="202"/>
      <c r="AS21" s="90"/>
      <c r="AT21" s="202" t="s">
        <v>151</v>
      </c>
      <c r="AU21" s="202"/>
      <c r="AV21" s="202"/>
      <c r="AW21" s="202"/>
      <c r="AX21" s="202"/>
      <c r="AY21" s="202"/>
      <c r="AZ21" s="89"/>
      <c r="BA21" s="90"/>
      <c r="BB21" s="222"/>
      <c r="BC21" s="222"/>
      <c r="BD21" s="223"/>
    </row>
    <row r="22" spans="1:56" ht="15.75" thickBot="1" x14ac:dyDescent="0.3">
      <c r="A22" s="85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7"/>
      <c r="T22" s="85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7"/>
      <c r="AM22" s="206" t="s">
        <v>150</v>
      </c>
      <c r="AN22" s="205"/>
      <c r="AO22" s="205"/>
      <c r="AP22" s="205"/>
      <c r="AQ22" s="205"/>
      <c r="AR22" s="205"/>
      <c r="AS22" s="86"/>
      <c r="AT22" s="205" t="s">
        <v>152</v>
      </c>
      <c r="AU22" s="205"/>
      <c r="AV22" s="205" t="s">
        <v>822</v>
      </c>
      <c r="AW22" s="205"/>
      <c r="AX22" s="205"/>
      <c r="AY22" s="205"/>
      <c r="AZ22" s="86"/>
      <c r="BA22" s="86"/>
      <c r="BB22" s="86"/>
      <c r="BC22" s="86"/>
      <c r="BD22" s="87"/>
    </row>
    <row r="23" spans="1:56" x14ac:dyDescent="0.25">
      <c r="A23" s="224" t="s">
        <v>746</v>
      </c>
      <c r="B23" s="225"/>
      <c r="C23" s="225"/>
      <c r="D23" s="225"/>
      <c r="E23" s="225"/>
      <c r="F23" s="225"/>
      <c r="G23" s="225"/>
      <c r="H23" s="225"/>
      <c r="I23" s="225"/>
      <c r="J23" s="225"/>
      <c r="K23" s="225"/>
      <c r="L23" s="225"/>
      <c r="M23" s="225"/>
      <c r="N23" s="225"/>
      <c r="O23" s="225"/>
      <c r="P23" s="225"/>
      <c r="Q23" s="225"/>
      <c r="R23" s="226"/>
      <c r="T23" s="224" t="s">
        <v>746</v>
      </c>
      <c r="U23" s="225"/>
      <c r="V23" s="225"/>
      <c r="W23" s="225"/>
      <c r="X23" s="225"/>
      <c r="Y23" s="225"/>
      <c r="Z23" s="225"/>
      <c r="AA23" s="225"/>
      <c r="AB23" s="225"/>
      <c r="AC23" s="225"/>
      <c r="AD23" s="225"/>
      <c r="AE23" s="225"/>
      <c r="AF23" s="225"/>
      <c r="AG23" s="225"/>
      <c r="AH23" s="225"/>
      <c r="AI23" s="225"/>
      <c r="AJ23" s="225"/>
      <c r="AK23" s="226"/>
      <c r="AM23" s="224" t="s">
        <v>746</v>
      </c>
      <c r="AN23" s="225"/>
      <c r="AO23" s="225"/>
      <c r="AP23" s="225"/>
      <c r="AQ23" s="225"/>
      <c r="AR23" s="225"/>
      <c r="AS23" s="225"/>
      <c r="AT23" s="225"/>
      <c r="AU23" s="225"/>
      <c r="AV23" s="225"/>
      <c r="AW23" s="225"/>
      <c r="AX23" s="225"/>
      <c r="AY23" s="225"/>
      <c r="AZ23" s="225"/>
      <c r="BA23" s="225"/>
      <c r="BB23" s="225"/>
      <c r="BC23" s="225"/>
      <c r="BD23" s="226"/>
    </row>
    <row r="24" spans="1:56" x14ac:dyDescent="0.25">
      <c r="A24" s="83" t="s">
        <v>744</v>
      </c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89"/>
      <c r="O24" s="90"/>
      <c r="P24" s="222"/>
      <c r="Q24" s="222"/>
      <c r="R24" s="223"/>
      <c r="T24" s="83" t="s">
        <v>821</v>
      </c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89"/>
      <c r="AH24" s="90"/>
      <c r="AI24" s="222"/>
      <c r="AJ24" s="222"/>
      <c r="AK24" s="223"/>
      <c r="AM24" s="83" t="s">
        <v>821</v>
      </c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89"/>
      <c r="BA24" s="90"/>
      <c r="BB24" s="222"/>
      <c r="BC24" s="222"/>
      <c r="BD24" s="223"/>
    </row>
    <row r="25" spans="1:56" x14ac:dyDescent="0.25">
      <c r="A25" s="83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89"/>
      <c r="O25" s="90"/>
      <c r="P25" s="222"/>
      <c r="Q25" s="222"/>
      <c r="R25" s="223"/>
      <c r="T25" s="83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89"/>
      <c r="AH25" s="90"/>
      <c r="AI25" s="222"/>
      <c r="AJ25" s="222"/>
      <c r="AK25" s="223"/>
      <c r="AM25" s="201" t="s">
        <v>149</v>
      </c>
      <c r="AN25" s="202"/>
      <c r="AO25" s="203" t="s">
        <v>825</v>
      </c>
      <c r="AP25" s="203"/>
      <c r="AQ25" s="203"/>
      <c r="AR25" s="203"/>
      <c r="AS25" s="90"/>
      <c r="AT25" s="202" t="s">
        <v>151</v>
      </c>
      <c r="AU25" s="202"/>
      <c r="AV25" s="202"/>
      <c r="AW25" s="202"/>
      <c r="AX25" s="202"/>
      <c r="AY25" s="202"/>
      <c r="AZ25" s="89"/>
      <c r="BA25" s="90"/>
      <c r="BB25" s="222"/>
      <c r="BC25" s="222"/>
      <c r="BD25" s="223"/>
    </row>
    <row r="26" spans="1:56" x14ac:dyDescent="0.25">
      <c r="A26" s="83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4"/>
      <c r="T26" s="83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84"/>
      <c r="AM26" s="201" t="s">
        <v>150</v>
      </c>
      <c r="AN26" s="202"/>
      <c r="AO26" s="202"/>
      <c r="AP26" s="202"/>
      <c r="AQ26" s="202"/>
      <c r="AR26" s="202"/>
      <c r="AS26" s="90"/>
      <c r="AT26" s="202" t="s">
        <v>152</v>
      </c>
      <c r="AU26" s="202"/>
      <c r="AV26" s="202" t="s">
        <v>822</v>
      </c>
      <c r="AW26" s="202"/>
      <c r="AX26" s="202"/>
      <c r="AY26" s="202"/>
      <c r="AZ26" s="90"/>
      <c r="BA26" s="90"/>
      <c r="BB26" s="90"/>
      <c r="BC26" s="90"/>
      <c r="BD26" s="84"/>
    </row>
    <row r="27" spans="1:56" ht="15.75" thickBot="1" x14ac:dyDescent="0.3">
      <c r="A27" s="85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7"/>
      <c r="T27" s="85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7"/>
      <c r="AM27" s="85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7"/>
    </row>
    <row r="28" spans="1:56" x14ac:dyDescent="0.25">
      <c r="A28" s="239" t="s">
        <v>654</v>
      </c>
      <c r="B28" s="240"/>
      <c r="C28" s="240"/>
      <c r="D28" s="240"/>
      <c r="E28" s="240"/>
      <c r="F28" s="240"/>
      <c r="G28" s="240"/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1"/>
      <c r="T28" s="239" t="s">
        <v>654</v>
      </c>
      <c r="U28" s="240"/>
      <c r="V28" s="240"/>
      <c r="W28" s="240"/>
      <c r="X28" s="240"/>
      <c r="Y28" s="240"/>
      <c r="Z28" s="240"/>
      <c r="AA28" s="240"/>
      <c r="AB28" s="240"/>
      <c r="AC28" s="240"/>
      <c r="AD28" s="240"/>
      <c r="AE28" s="240"/>
      <c r="AF28" s="240"/>
      <c r="AG28" s="240"/>
      <c r="AH28" s="240"/>
      <c r="AI28" s="240"/>
      <c r="AJ28" s="240"/>
      <c r="AK28" s="241"/>
      <c r="AM28" s="239" t="s">
        <v>654</v>
      </c>
      <c r="AN28" s="240"/>
      <c r="AO28" s="240"/>
      <c r="AP28" s="240"/>
      <c r="AQ28" s="240"/>
      <c r="AR28" s="240"/>
      <c r="AS28" s="240"/>
      <c r="AT28" s="240"/>
      <c r="AU28" s="240"/>
      <c r="AV28" s="240"/>
      <c r="AW28" s="240"/>
      <c r="AX28" s="240"/>
      <c r="AY28" s="240"/>
      <c r="AZ28" s="240"/>
      <c r="BA28" s="240"/>
      <c r="BB28" s="240"/>
      <c r="BC28" s="240"/>
      <c r="BD28" s="241"/>
    </row>
    <row r="29" spans="1:56" x14ac:dyDescent="0.25">
      <c r="A29" s="233" t="str">
        <f>'HT Inspection Form'!K29</f>
        <v/>
      </c>
      <c r="B29" s="234"/>
      <c r="C29" s="234"/>
      <c r="D29" s="234"/>
      <c r="E29" s="234"/>
      <c r="F29" s="234"/>
      <c r="G29" s="234"/>
      <c r="H29" s="234"/>
      <c r="I29" s="234"/>
      <c r="J29" s="234"/>
      <c r="K29" s="234"/>
      <c r="L29" s="234"/>
      <c r="M29" s="234"/>
      <c r="N29" s="234"/>
      <c r="O29" s="234"/>
      <c r="P29" s="234"/>
      <c r="Q29" s="234"/>
      <c r="R29" s="235"/>
      <c r="T29" s="233">
        <f>'HT Inspection Form'!AG29</f>
        <v>0</v>
      </c>
      <c r="U29" s="234"/>
      <c r="V29" s="234"/>
      <c r="W29" s="234"/>
      <c r="X29" s="234"/>
      <c r="Y29" s="234"/>
      <c r="Z29" s="234"/>
      <c r="AA29" s="234"/>
      <c r="AB29" s="234"/>
      <c r="AC29" s="234"/>
      <c r="AD29" s="234"/>
      <c r="AE29" s="234"/>
      <c r="AF29" s="234"/>
      <c r="AG29" s="234"/>
      <c r="AH29" s="234"/>
      <c r="AI29" s="234"/>
      <c r="AJ29" s="234"/>
      <c r="AK29" s="235"/>
      <c r="AM29" s="233">
        <f>'HT Inspection Form'!AZ29</f>
        <v>0</v>
      </c>
      <c r="AN29" s="234"/>
      <c r="AO29" s="234"/>
      <c r="AP29" s="234"/>
      <c r="AQ29" s="234"/>
      <c r="AR29" s="234"/>
      <c r="AS29" s="234"/>
      <c r="AT29" s="234"/>
      <c r="AU29" s="234"/>
      <c r="AV29" s="234"/>
      <c r="AW29" s="234"/>
      <c r="AX29" s="234"/>
      <c r="AY29" s="234"/>
      <c r="AZ29" s="234"/>
      <c r="BA29" s="234"/>
      <c r="BB29" s="234"/>
      <c r="BC29" s="234"/>
      <c r="BD29" s="235"/>
    </row>
    <row r="30" spans="1:56" ht="15.75" thickBot="1" x14ac:dyDescent="0.3">
      <c r="A30" s="236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8"/>
      <c r="T30" s="236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8"/>
      <c r="AM30" s="236"/>
      <c r="AN30" s="237"/>
      <c r="AO30" s="237"/>
      <c r="AP30" s="237"/>
      <c r="AQ30" s="237"/>
      <c r="AR30" s="237"/>
      <c r="AS30" s="237"/>
      <c r="AT30" s="237"/>
      <c r="AU30" s="237"/>
      <c r="AV30" s="237"/>
      <c r="AW30" s="237"/>
      <c r="AX30" s="237"/>
      <c r="AY30" s="237"/>
      <c r="AZ30" s="237"/>
      <c r="BA30" s="237"/>
      <c r="BB30" s="237"/>
      <c r="BC30" s="237"/>
      <c r="BD30" s="238"/>
    </row>
    <row r="31" spans="1:56" ht="45" x14ac:dyDescent="0.6">
      <c r="A31" s="255" t="str">
        <f>'HT Inspection Form'!A6</f>
        <v/>
      </c>
      <c r="B31" s="255"/>
      <c r="C31" s="255"/>
      <c r="D31" s="255"/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55"/>
      <c r="P31" s="255"/>
      <c r="Q31" s="255"/>
      <c r="R31" s="255"/>
      <c r="T31" s="255" t="s">
        <v>722</v>
      </c>
      <c r="U31" s="255"/>
      <c r="V31" s="255"/>
      <c r="W31" s="255"/>
      <c r="X31" s="255"/>
      <c r="Y31" s="255"/>
      <c r="Z31" s="255"/>
      <c r="AA31" s="255"/>
      <c r="AB31" s="255"/>
      <c r="AC31" s="255"/>
      <c r="AD31" s="255"/>
      <c r="AE31" s="255"/>
      <c r="AF31" s="255"/>
      <c r="AG31" s="255"/>
      <c r="AH31" s="255"/>
      <c r="AI31" s="255"/>
      <c r="AJ31" s="255"/>
      <c r="AK31" s="255"/>
      <c r="AM31" s="255" t="s">
        <v>722</v>
      </c>
      <c r="AN31" s="255"/>
      <c r="AO31" s="255"/>
      <c r="AP31" s="255"/>
      <c r="AQ31" s="255"/>
      <c r="AR31" s="255"/>
      <c r="AS31" s="255"/>
      <c r="AT31" s="255"/>
      <c r="AU31" s="255"/>
      <c r="AV31" s="255"/>
      <c r="AW31" s="255"/>
      <c r="AX31" s="255"/>
      <c r="AY31" s="255"/>
      <c r="AZ31" s="255"/>
      <c r="BA31" s="255"/>
      <c r="BB31" s="255"/>
      <c r="BC31" s="255"/>
      <c r="BD31" s="255"/>
    </row>
  </sheetData>
  <mergeCells count="137">
    <mergeCell ref="AM17:AN17"/>
    <mergeCell ref="AO17:AR17"/>
    <mergeCell ref="AT17:AU17"/>
    <mergeCell ref="AV17:AY17"/>
    <mergeCell ref="AM31:BD31"/>
    <mergeCell ref="AM28:BD28"/>
    <mergeCell ref="AM29:BD30"/>
    <mergeCell ref="AM26:AN26"/>
    <mergeCell ref="AO26:AR26"/>
    <mergeCell ref="AT26:AU26"/>
    <mergeCell ref="AV26:AY26"/>
    <mergeCell ref="AM22:AN22"/>
    <mergeCell ref="AO22:AR22"/>
    <mergeCell ref="AT22:AU22"/>
    <mergeCell ref="AV22:AY22"/>
    <mergeCell ref="AM25:AN25"/>
    <mergeCell ref="AO25:AR25"/>
    <mergeCell ref="AT25:AU25"/>
    <mergeCell ref="AV25:AY25"/>
    <mergeCell ref="A1:R1"/>
    <mergeCell ref="T1:AK1"/>
    <mergeCell ref="AM1:BD1"/>
    <mergeCell ref="AM9:AN9"/>
    <mergeCell ref="AM10:AN10"/>
    <mergeCell ref="BB21:BD21"/>
    <mergeCell ref="AM23:BD23"/>
    <mergeCell ref="BB24:BD24"/>
    <mergeCell ref="BB25:BD25"/>
    <mergeCell ref="AM21:AN21"/>
    <mergeCell ref="AO21:AR21"/>
    <mergeCell ref="AT21:AU21"/>
    <mergeCell ref="AV21:AY21"/>
    <mergeCell ref="AM15:BD15"/>
    <mergeCell ref="BB16:BD16"/>
    <mergeCell ref="BB17:BD17"/>
    <mergeCell ref="AP19:BA19"/>
    <mergeCell ref="BB19:BD19"/>
    <mergeCell ref="BB20:BD20"/>
    <mergeCell ref="AM18:AN18"/>
    <mergeCell ref="AO18:AR18"/>
    <mergeCell ref="AT18:AU18"/>
    <mergeCell ref="AV18:AY18"/>
    <mergeCell ref="BB7:BD7"/>
    <mergeCell ref="BB8:BD8"/>
    <mergeCell ref="BB9:BD9"/>
    <mergeCell ref="AM11:BD11"/>
    <mergeCell ref="BB12:BD12"/>
    <mergeCell ref="BB13:BD13"/>
    <mergeCell ref="AO9:AR9"/>
    <mergeCell ref="AT9:AU9"/>
    <mergeCell ref="AM5:AQ5"/>
    <mergeCell ref="AR5:AU5"/>
    <mergeCell ref="AV5:AX5"/>
    <mergeCell ref="AY5:BB5"/>
    <mergeCell ref="BC5:BD5"/>
    <mergeCell ref="AM6:BD6"/>
    <mergeCell ref="AV9:AY9"/>
    <mergeCell ref="AO10:AR10"/>
    <mergeCell ref="AT10:AU10"/>
    <mergeCell ref="AV10:AY10"/>
    <mergeCell ref="AM2:BD2"/>
    <mergeCell ref="AM3:AU3"/>
    <mergeCell ref="AV3:AX3"/>
    <mergeCell ref="AY3:BD3"/>
    <mergeCell ref="AM4:AQ4"/>
    <mergeCell ref="AR4:AU4"/>
    <mergeCell ref="AV4:AX4"/>
    <mergeCell ref="AY4:BB4"/>
    <mergeCell ref="BC4:BD4"/>
    <mergeCell ref="T31:AK31"/>
    <mergeCell ref="T2:AK2"/>
    <mergeCell ref="T3:AB3"/>
    <mergeCell ref="AC3:AE3"/>
    <mergeCell ref="AF3:AK3"/>
    <mergeCell ref="T4:X4"/>
    <mergeCell ref="Y4:AB4"/>
    <mergeCell ref="AC4:AE4"/>
    <mergeCell ref="AF4:AI4"/>
    <mergeCell ref="AJ4:AK4"/>
    <mergeCell ref="AI21:AK21"/>
    <mergeCell ref="T23:AK23"/>
    <mergeCell ref="AI24:AK24"/>
    <mergeCell ref="AI25:AK25"/>
    <mergeCell ref="T28:AK28"/>
    <mergeCell ref="T29:AK30"/>
    <mergeCell ref="T15:AK15"/>
    <mergeCell ref="AI16:AK16"/>
    <mergeCell ref="AI17:AK17"/>
    <mergeCell ref="W19:AH19"/>
    <mergeCell ref="AI19:AK19"/>
    <mergeCell ref="AI20:AK20"/>
    <mergeCell ref="AI7:AK7"/>
    <mergeCell ref="AI8:AK8"/>
    <mergeCell ref="AI9:AK9"/>
    <mergeCell ref="T11:AK11"/>
    <mergeCell ref="AI12:AK12"/>
    <mergeCell ref="AI13:AK13"/>
    <mergeCell ref="T5:X5"/>
    <mergeCell ref="Y5:AB5"/>
    <mergeCell ref="AC5:AE5"/>
    <mergeCell ref="AF5:AI5"/>
    <mergeCell ref="AJ5:AK5"/>
    <mergeCell ref="T6:AK6"/>
    <mergeCell ref="A31:R31"/>
    <mergeCell ref="P21:R21"/>
    <mergeCell ref="A23:R23"/>
    <mergeCell ref="P24:R24"/>
    <mergeCell ref="P25:R25"/>
    <mergeCell ref="A28:R28"/>
    <mergeCell ref="A29:R30"/>
    <mergeCell ref="A15:R15"/>
    <mergeCell ref="P16:R16"/>
    <mergeCell ref="P17:R17"/>
    <mergeCell ref="D19:O19"/>
    <mergeCell ref="P19:R19"/>
    <mergeCell ref="P20:R20"/>
    <mergeCell ref="P7:R7"/>
    <mergeCell ref="P8:R8"/>
    <mergeCell ref="P9:R9"/>
    <mergeCell ref="A11:R11"/>
    <mergeCell ref="P12:R12"/>
    <mergeCell ref="P13:R13"/>
    <mergeCell ref="A5:E5"/>
    <mergeCell ref="F5:I5"/>
    <mergeCell ref="J5:L5"/>
    <mergeCell ref="M5:P5"/>
    <mergeCell ref="Q5:R5"/>
    <mergeCell ref="A6:R6"/>
    <mergeCell ref="A2:R2"/>
    <mergeCell ref="A3:I3"/>
    <mergeCell ref="J3:L3"/>
    <mergeCell ref="M3:R3"/>
    <mergeCell ref="A4:E4"/>
    <mergeCell ref="F4:I4"/>
    <mergeCell ref="J4:L4"/>
    <mergeCell ref="M4:P4"/>
    <mergeCell ref="Q4:R4"/>
  </mergeCells>
  <printOptions horizontalCentered="1" verticalCentered="1"/>
  <pageMargins left="0" right="0" top="0" bottom="0" header="0" footer="0"/>
  <pageSetup orientation="portrait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DFBB-F544-4CFC-94A7-05737180AA83}">
  <sheetPr codeName="Sheet6">
    <pageSetUpPr fitToPage="1"/>
  </sheetPr>
  <dimension ref="A1:R30"/>
  <sheetViews>
    <sheetView workbookViewId="0">
      <selection sqref="A1:R1"/>
    </sheetView>
  </sheetViews>
  <sheetFormatPr defaultRowHeight="15" x14ac:dyDescent="0.25"/>
  <cols>
    <col min="1" max="14" width="2.7109375" customWidth="1"/>
    <col min="15" max="15" width="2.28515625" customWidth="1"/>
    <col min="16" max="16" width="3.28515625" customWidth="1"/>
    <col min="17" max="22" width="2.7109375" customWidth="1"/>
  </cols>
  <sheetData>
    <row r="1" spans="1:18" x14ac:dyDescent="0.25">
      <c r="A1" s="207" t="s">
        <v>738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9"/>
    </row>
    <row r="2" spans="1:18" ht="20.100000000000001" customHeight="1" x14ac:dyDescent="0.25">
      <c r="A2" s="213">
        <f>'HT Inspection Form'!D7</f>
        <v>0</v>
      </c>
      <c r="B2" s="210"/>
      <c r="C2" s="210"/>
      <c r="D2" s="210"/>
      <c r="E2" s="210"/>
      <c r="F2" s="210"/>
      <c r="G2" s="210"/>
      <c r="H2" s="210"/>
      <c r="I2" s="210"/>
      <c r="J2" s="212">
        <f>'HT Inspection Form'!M3</f>
        <v>0</v>
      </c>
      <c r="K2" s="212"/>
      <c r="L2" s="212"/>
      <c r="M2" s="210" t="s">
        <v>801</v>
      </c>
      <c r="N2" s="210"/>
      <c r="O2" s="210"/>
      <c r="P2" s="210"/>
      <c r="Q2" s="210"/>
      <c r="R2" s="211"/>
    </row>
    <row r="3" spans="1:18" ht="9.9499999999999993" customHeight="1" x14ac:dyDescent="0.25">
      <c r="A3" s="230" t="s">
        <v>775</v>
      </c>
      <c r="B3" s="231"/>
      <c r="C3" s="231"/>
      <c r="D3" s="231"/>
      <c r="E3" s="231"/>
      <c r="F3" s="232">
        <f>'HT Inspection Form'!D4</f>
        <v>0</v>
      </c>
      <c r="G3" s="232"/>
      <c r="H3" s="232"/>
      <c r="I3" s="232"/>
      <c r="J3" s="212">
        <f>'HT Inspection Form'!M4</f>
        <v>0</v>
      </c>
      <c r="K3" s="212"/>
      <c r="L3" s="212"/>
      <c r="M3" s="216"/>
      <c r="N3" s="216"/>
      <c r="O3" s="216"/>
      <c r="P3" s="216"/>
      <c r="Q3" s="212"/>
      <c r="R3" s="254"/>
    </row>
    <row r="4" spans="1:18" ht="15.75" thickBot="1" x14ac:dyDescent="0.3">
      <c r="A4" s="218" t="s">
        <v>749</v>
      </c>
      <c r="B4" s="219"/>
      <c r="C4" s="219"/>
      <c r="D4" s="219"/>
      <c r="E4" s="219"/>
      <c r="F4" s="220">
        <f>'HT Inspection Form'!D3</f>
        <v>0</v>
      </c>
      <c r="G4" s="220"/>
      <c r="H4" s="220"/>
      <c r="I4" s="220"/>
      <c r="J4" s="221">
        <f>'HT Inspection Form'!D8</f>
        <v>0</v>
      </c>
      <c r="K4" s="221"/>
      <c r="L4" s="221"/>
      <c r="M4" s="217" t="s">
        <v>748</v>
      </c>
      <c r="N4" s="217"/>
      <c r="O4" s="217"/>
      <c r="P4" s="217"/>
      <c r="Q4" s="214">
        <v>2</v>
      </c>
      <c r="R4" s="215"/>
    </row>
    <row r="5" spans="1:18" x14ac:dyDescent="0.25">
      <c r="A5" s="224" t="s">
        <v>742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6"/>
    </row>
    <row r="6" spans="1:18" x14ac:dyDescent="0.25">
      <c r="A6" s="83"/>
      <c r="B6" s="90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89"/>
      <c r="O6" s="90"/>
      <c r="P6" s="222"/>
      <c r="Q6" s="222"/>
      <c r="R6" s="223"/>
    </row>
    <row r="7" spans="1:18" x14ac:dyDescent="0.25">
      <c r="A7" s="83"/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89"/>
      <c r="O7" s="90"/>
      <c r="P7" s="222"/>
      <c r="Q7" s="222"/>
      <c r="R7" s="223"/>
    </row>
    <row r="8" spans="1:18" x14ac:dyDescent="0.25">
      <c r="A8" s="83"/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89"/>
      <c r="O8" s="90"/>
      <c r="P8" s="222"/>
      <c r="Q8" s="222"/>
      <c r="R8" s="223"/>
    </row>
    <row r="9" spans="1:18" ht="15.75" thickBot="1" x14ac:dyDescent="0.3">
      <c r="A9" s="83"/>
      <c r="B9" s="90"/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84"/>
    </row>
    <row r="10" spans="1:18" x14ac:dyDescent="0.25">
      <c r="A10" s="224" t="s">
        <v>739</v>
      </c>
      <c r="B10" s="225"/>
      <c r="C10" s="225"/>
      <c r="D10" s="225"/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6"/>
    </row>
    <row r="11" spans="1:18" x14ac:dyDescent="0.25">
      <c r="A11" s="83"/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89"/>
      <c r="O11" s="90"/>
      <c r="P11" s="222"/>
      <c r="Q11" s="222"/>
      <c r="R11" s="223"/>
    </row>
    <row r="12" spans="1:18" x14ac:dyDescent="0.25">
      <c r="A12" s="83"/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89"/>
      <c r="O12" s="90"/>
      <c r="P12" s="222"/>
      <c r="Q12" s="222"/>
      <c r="R12" s="223"/>
    </row>
    <row r="13" spans="1:18" ht="15.75" thickBot="1" x14ac:dyDescent="0.3">
      <c r="A13" s="85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7"/>
    </row>
    <row r="14" spans="1:18" x14ac:dyDescent="0.25">
      <c r="A14" s="224" t="s">
        <v>745</v>
      </c>
      <c r="B14" s="225"/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6"/>
    </row>
    <row r="15" spans="1:18" x14ac:dyDescent="0.25">
      <c r="A15" s="83"/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89"/>
      <c r="O15" s="90"/>
      <c r="P15" s="222"/>
      <c r="Q15" s="222"/>
      <c r="R15" s="223"/>
    </row>
    <row r="16" spans="1:18" x14ac:dyDescent="0.25">
      <c r="A16" s="83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89"/>
      <c r="O16" s="90"/>
      <c r="P16" s="222"/>
      <c r="Q16" s="222"/>
      <c r="R16" s="223"/>
    </row>
    <row r="17" spans="1:18" ht="15.75" thickBot="1" x14ac:dyDescent="0.3">
      <c r="A17" s="85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7"/>
    </row>
    <row r="18" spans="1:18" x14ac:dyDescent="0.25">
      <c r="A18" s="91"/>
      <c r="B18" s="92"/>
      <c r="C18" s="92"/>
      <c r="D18" s="225" t="s">
        <v>4</v>
      </c>
      <c r="E18" s="225"/>
      <c r="F18" s="225"/>
      <c r="G18" s="225"/>
      <c r="H18" s="225"/>
      <c r="I18" s="225"/>
      <c r="J18" s="225"/>
      <c r="K18" s="225"/>
      <c r="L18" s="225"/>
      <c r="M18" s="225"/>
      <c r="N18" s="225"/>
      <c r="O18" s="225"/>
      <c r="P18" s="225" t="str">
        <f>'HT Inspection Form'!M24</f>
        <v/>
      </c>
      <c r="Q18" s="225"/>
      <c r="R18" s="226"/>
    </row>
    <row r="19" spans="1:18" x14ac:dyDescent="0.25">
      <c r="A19" s="83"/>
      <c r="B19" s="90"/>
      <c r="C19" s="90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89"/>
      <c r="O19" s="90"/>
      <c r="P19" s="222"/>
      <c r="Q19" s="222"/>
      <c r="R19" s="223"/>
    </row>
    <row r="20" spans="1:18" x14ac:dyDescent="0.25">
      <c r="A20" s="83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89"/>
      <c r="O20" s="90"/>
      <c r="P20" s="222"/>
      <c r="Q20" s="222"/>
      <c r="R20" s="223"/>
    </row>
    <row r="21" spans="1:18" ht="15.75" thickBot="1" x14ac:dyDescent="0.3">
      <c r="A21" s="85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7"/>
    </row>
    <row r="22" spans="1:18" x14ac:dyDescent="0.25">
      <c r="A22" s="224" t="s">
        <v>746</v>
      </c>
      <c r="B22" s="225"/>
      <c r="C22" s="225"/>
      <c r="D22" s="225"/>
      <c r="E22" s="225"/>
      <c r="F22" s="225"/>
      <c r="G22" s="225"/>
      <c r="H22" s="225"/>
      <c r="I22" s="225"/>
      <c r="J22" s="225"/>
      <c r="K22" s="225"/>
      <c r="L22" s="225"/>
      <c r="M22" s="225"/>
      <c r="N22" s="225"/>
      <c r="O22" s="225"/>
      <c r="P22" s="225"/>
      <c r="Q22" s="225"/>
      <c r="R22" s="226"/>
    </row>
    <row r="23" spans="1:18" x14ac:dyDescent="0.25">
      <c r="A23" s="83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89"/>
      <c r="O23" s="90"/>
      <c r="P23" s="222"/>
      <c r="Q23" s="222"/>
      <c r="R23" s="223"/>
    </row>
    <row r="24" spans="1:18" x14ac:dyDescent="0.25">
      <c r="A24" s="83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89"/>
      <c r="O24" s="90"/>
      <c r="P24" s="222"/>
      <c r="Q24" s="222"/>
      <c r="R24" s="223"/>
    </row>
    <row r="25" spans="1:18" x14ac:dyDescent="0.25">
      <c r="A25" s="83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4"/>
    </row>
    <row r="26" spans="1:18" ht="15.75" thickBot="1" x14ac:dyDescent="0.3">
      <c r="A26" s="85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7"/>
    </row>
    <row r="27" spans="1:18" x14ac:dyDescent="0.25">
      <c r="A27" s="239" t="s">
        <v>654</v>
      </c>
      <c r="B27" s="240"/>
      <c r="C27" s="240"/>
      <c r="D27" s="240"/>
      <c r="E27" s="240"/>
      <c r="F27" s="240"/>
      <c r="G27" s="240"/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1"/>
    </row>
    <row r="28" spans="1:18" x14ac:dyDescent="0.25">
      <c r="A28" s="233" t="str">
        <f>'HT Inspection Form'!K29</f>
        <v/>
      </c>
      <c r="B28" s="234"/>
      <c r="C28" s="234"/>
      <c r="D28" s="234"/>
      <c r="E28" s="234"/>
      <c r="F28" s="234"/>
      <c r="G28" s="234"/>
      <c r="H28" s="234"/>
      <c r="I28" s="234"/>
      <c r="J28" s="234"/>
      <c r="K28" s="234"/>
      <c r="L28" s="234"/>
      <c r="M28" s="234"/>
      <c r="N28" s="234"/>
      <c r="O28" s="234"/>
      <c r="P28" s="234"/>
      <c r="Q28" s="234"/>
      <c r="R28" s="235"/>
    </row>
    <row r="29" spans="1:18" ht="15.75" thickBot="1" x14ac:dyDescent="0.3">
      <c r="A29" s="236"/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8"/>
    </row>
    <row r="30" spans="1:18" ht="45.75" thickBot="1" x14ac:dyDescent="0.65">
      <c r="A30" s="260" t="s">
        <v>800</v>
      </c>
      <c r="B30" s="261"/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106"/>
      <c r="O30" s="262"/>
      <c r="P30" s="262"/>
      <c r="Q30" s="262"/>
      <c r="R30" s="263"/>
    </row>
  </sheetData>
  <mergeCells count="35">
    <mergeCell ref="A5:R5"/>
    <mergeCell ref="A1:R1"/>
    <mergeCell ref="A2:I2"/>
    <mergeCell ref="J2:L2"/>
    <mergeCell ref="M2:R2"/>
    <mergeCell ref="A3:E3"/>
    <mergeCell ref="F3:I3"/>
    <mergeCell ref="J3:L3"/>
    <mergeCell ref="M3:P3"/>
    <mergeCell ref="Q3:R3"/>
    <mergeCell ref="A4:E4"/>
    <mergeCell ref="F4:I4"/>
    <mergeCell ref="J4:L4"/>
    <mergeCell ref="M4:P4"/>
    <mergeCell ref="P16:R16"/>
    <mergeCell ref="D18:O18"/>
    <mergeCell ref="P18:R18"/>
    <mergeCell ref="P20:R20"/>
    <mergeCell ref="A22:R22"/>
    <mergeCell ref="A30:M30"/>
    <mergeCell ref="O30:R30"/>
    <mergeCell ref="Q4:R4"/>
    <mergeCell ref="P23:R23"/>
    <mergeCell ref="P24:R24"/>
    <mergeCell ref="A27:R27"/>
    <mergeCell ref="A28:R29"/>
    <mergeCell ref="P19:R19"/>
    <mergeCell ref="P6:R6"/>
    <mergeCell ref="P7:R7"/>
    <mergeCell ref="P8:R8"/>
    <mergeCell ref="A10:R10"/>
    <mergeCell ref="P11:R11"/>
    <mergeCell ref="P12:R12"/>
    <mergeCell ref="A14:R14"/>
    <mergeCell ref="P15:R15"/>
  </mergeCells>
  <printOptions horizontalCentered="1" verticalCentered="1"/>
  <pageMargins left="0" right="0" top="0" bottom="0" header="0" footer="0"/>
  <pageSetup orientation="portrait" verticalDpi="203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35F880-66A5-4987-9EE8-632F363B8BB0}">
          <x14:formula1>
            <xm:f>'List References'!$J$1:$J$8</xm:f>
          </x14:formula1>
          <xm:sqref>O30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4"/>
  <sheetViews>
    <sheetView topLeftCell="G1" workbookViewId="0">
      <selection activeCell="P1" sqref="P1"/>
    </sheetView>
  </sheetViews>
  <sheetFormatPr defaultRowHeight="15" x14ac:dyDescent="0.25"/>
  <cols>
    <col min="9" max="9" width="10" bestFit="1" customWidth="1"/>
    <col min="12" max="12" width="17.85546875" bestFit="1" customWidth="1"/>
    <col min="13" max="13" width="16.7109375" customWidth="1"/>
    <col min="14" max="14" width="35.42578125" customWidth="1"/>
    <col min="15" max="15" width="33.28515625" bestFit="1" customWidth="1"/>
    <col min="16" max="16" width="36.85546875" bestFit="1" customWidth="1"/>
    <col min="17" max="17" width="33.28515625" bestFit="1" customWidth="1"/>
  </cols>
  <sheetData>
    <row r="1" spans="1:17" ht="21" x14ac:dyDescent="0.25">
      <c r="A1" s="1">
        <v>1</v>
      </c>
      <c r="B1" t="s">
        <v>160</v>
      </c>
      <c r="C1" t="s">
        <v>161</v>
      </c>
      <c r="D1" t="s">
        <v>162</v>
      </c>
      <c r="E1" t="s">
        <v>163</v>
      </c>
      <c r="F1" s="3" t="s">
        <v>26</v>
      </c>
      <c r="G1" s="3" t="s">
        <v>35</v>
      </c>
      <c r="H1" s="3" t="s">
        <v>698</v>
      </c>
      <c r="I1">
        <v>123</v>
      </c>
      <c r="J1" t="s">
        <v>705</v>
      </c>
      <c r="K1" t="s">
        <v>804</v>
      </c>
      <c r="L1" t="s">
        <v>770</v>
      </c>
      <c r="M1" s="93"/>
      <c r="N1" s="93"/>
      <c r="O1" s="90" t="s">
        <v>744</v>
      </c>
      <c r="P1" s="90" t="s">
        <v>757</v>
      </c>
      <c r="Q1" s="90" t="s">
        <v>802</v>
      </c>
    </row>
    <row r="2" spans="1:17" x14ac:dyDescent="0.25">
      <c r="A2" s="1" t="s">
        <v>164</v>
      </c>
      <c r="B2" t="s">
        <v>165</v>
      </c>
      <c r="C2" t="s">
        <v>166</v>
      </c>
      <c r="D2" t="s">
        <v>167</v>
      </c>
      <c r="E2" t="s">
        <v>168</v>
      </c>
      <c r="F2" s="3" t="s">
        <v>30</v>
      </c>
      <c r="G2" t="s">
        <v>25</v>
      </c>
      <c r="H2" t="s">
        <v>699</v>
      </c>
      <c r="I2">
        <v>1234</v>
      </c>
      <c r="J2" t="s">
        <v>720</v>
      </c>
      <c r="K2" t="s">
        <v>805</v>
      </c>
      <c r="L2" t="s">
        <v>772</v>
      </c>
      <c r="M2" t="s">
        <v>165</v>
      </c>
      <c r="N2" s="90" t="s">
        <v>744</v>
      </c>
      <c r="O2" t="s">
        <v>755</v>
      </c>
      <c r="P2" s="83" t="s">
        <v>740</v>
      </c>
      <c r="Q2" t="s">
        <v>803</v>
      </c>
    </row>
    <row r="3" spans="1:17" x14ac:dyDescent="0.25">
      <c r="A3" s="1">
        <v>2</v>
      </c>
      <c r="B3" t="s">
        <v>657</v>
      </c>
      <c r="C3" t="s">
        <v>170</v>
      </c>
      <c r="D3" t="s">
        <v>171</v>
      </c>
      <c r="E3" t="s">
        <v>724</v>
      </c>
      <c r="H3" t="s">
        <v>700</v>
      </c>
      <c r="I3">
        <v>12345</v>
      </c>
      <c r="J3" t="s">
        <v>719</v>
      </c>
      <c r="K3" t="s">
        <v>815</v>
      </c>
      <c r="M3" t="s">
        <v>657</v>
      </c>
      <c r="N3" t="s">
        <v>758</v>
      </c>
      <c r="O3" t="s">
        <v>756</v>
      </c>
      <c r="P3" t="s">
        <v>759</v>
      </c>
    </row>
    <row r="4" spans="1:17" x14ac:dyDescent="0.25">
      <c r="A4" s="1" t="s">
        <v>172</v>
      </c>
      <c r="B4" t="s">
        <v>169</v>
      </c>
      <c r="D4" t="s">
        <v>174</v>
      </c>
      <c r="E4" t="s">
        <v>725</v>
      </c>
      <c r="I4">
        <v>123456</v>
      </c>
      <c r="J4" t="s">
        <v>707</v>
      </c>
      <c r="M4" t="s">
        <v>169</v>
      </c>
      <c r="N4" t="s">
        <v>755</v>
      </c>
      <c r="O4" s="90" t="s">
        <v>741</v>
      </c>
      <c r="Q4" s="90"/>
    </row>
    <row r="5" spans="1:17" x14ac:dyDescent="0.25">
      <c r="A5" s="1">
        <v>3</v>
      </c>
      <c r="B5" t="s">
        <v>173</v>
      </c>
      <c r="D5" t="s">
        <v>176</v>
      </c>
      <c r="I5">
        <v>1234567</v>
      </c>
      <c r="J5" t="s">
        <v>708</v>
      </c>
      <c r="M5" t="s">
        <v>173</v>
      </c>
      <c r="N5" s="90" t="s">
        <v>744</v>
      </c>
      <c r="O5" s="90" t="s">
        <v>743</v>
      </c>
    </row>
    <row r="6" spans="1:17" x14ac:dyDescent="0.25">
      <c r="A6" s="1" t="s">
        <v>177</v>
      </c>
      <c r="B6" t="s">
        <v>175</v>
      </c>
      <c r="D6" t="s">
        <v>635</v>
      </c>
      <c r="I6">
        <v>12345678</v>
      </c>
      <c r="J6" t="s">
        <v>706</v>
      </c>
      <c r="M6" t="s">
        <v>175</v>
      </c>
      <c r="N6" s="90" t="s">
        <v>744</v>
      </c>
      <c r="O6" s="90" t="s">
        <v>760</v>
      </c>
    </row>
    <row r="7" spans="1:17" x14ac:dyDescent="0.25">
      <c r="A7" s="1">
        <v>4</v>
      </c>
      <c r="B7" t="s">
        <v>178</v>
      </c>
      <c r="D7" t="s">
        <v>179</v>
      </c>
      <c r="I7">
        <v>123456789</v>
      </c>
      <c r="J7" t="s">
        <v>709</v>
      </c>
      <c r="M7" t="s">
        <v>178</v>
      </c>
      <c r="N7" t="s">
        <v>756</v>
      </c>
      <c r="O7" s="90" t="s">
        <v>773</v>
      </c>
    </row>
    <row r="8" spans="1:17" x14ac:dyDescent="0.25">
      <c r="A8" s="1" t="s">
        <v>182</v>
      </c>
      <c r="B8" t="s">
        <v>180</v>
      </c>
      <c r="D8" t="s">
        <v>181</v>
      </c>
      <c r="I8" t="s">
        <v>737</v>
      </c>
      <c r="M8" t="s">
        <v>180</v>
      </c>
      <c r="N8" t="s">
        <v>756</v>
      </c>
      <c r="O8" s="90" t="s">
        <v>774</v>
      </c>
    </row>
    <row r="9" spans="1:17" x14ac:dyDescent="0.25">
      <c r="A9" s="1"/>
      <c r="B9" t="s">
        <v>183</v>
      </c>
      <c r="D9" t="s">
        <v>184</v>
      </c>
      <c r="M9" t="s">
        <v>183</v>
      </c>
      <c r="N9" s="90" t="s">
        <v>744</v>
      </c>
      <c r="O9" s="90" t="s">
        <v>776</v>
      </c>
    </row>
    <row r="10" spans="1:17" x14ac:dyDescent="0.25">
      <c r="A10" s="1"/>
      <c r="B10" t="s">
        <v>658</v>
      </c>
      <c r="D10" t="s">
        <v>185</v>
      </c>
      <c r="M10" t="s">
        <v>658</v>
      </c>
      <c r="N10" s="90" t="s">
        <v>744</v>
      </c>
      <c r="O10" s="90" t="s">
        <v>781</v>
      </c>
    </row>
    <row r="11" spans="1:17" ht="60" x14ac:dyDescent="0.25">
      <c r="A11" s="1"/>
      <c r="B11" t="s">
        <v>762</v>
      </c>
      <c r="D11" t="s">
        <v>186</v>
      </c>
      <c r="O11" s="119" t="s">
        <v>827</v>
      </c>
    </row>
    <row r="12" spans="1:17" x14ac:dyDescent="0.25">
      <c r="A12" s="1"/>
      <c r="D12" t="s">
        <v>187</v>
      </c>
      <c r="O12" t="s">
        <v>826</v>
      </c>
    </row>
    <row r="13" spans="1:17" x14ac:dyDescent="0.25">
      <c r="A13" s="1"/>
      <c r="D13" t="s">
        <v>188</v>
      </c>
    </row>
    <row r="14" spans="1:17" x14ac:dyDescent="0.25">
      <c r="D14" t="s">
        <v>189</v>
      </c>
    </row>
  </sheetData>
  <sheetProtection select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Z200"/>
  <sheetViews>
    <sheetView workbookViewId="0">
      <selection activeCell="BQ171" sqref="BQ171"/>
    </sheetView>
  </sheetViews>
  <sheetFormatPr defaultColWidth="8.7109375" defaultRowHeight="15" x14ac:dyDescent="0.25"/>
  <cols>
    <col min="1" max="1" width="14.42578125" style="17" customWidth="1"/>
    <col min="2" max="2" width="10" style="17" customWidth="1"/>
    <col min="3" max="5" width="22.5703125" style="17" customWidth="1"/>
    <col min="6" max="6" width="13.5703125" style="17" customWidth="1"/>
    <col min="7" max="7" width="13.140625" style="17" customWidth="1"/>
    <col min="8" max="8" width="13.42578125" style="17" customWidth="1"/>
    <col min="9" max="11" width="13.5703125" style="17" customWidth="1"/>
    <col min="12" max="12" width="13.85546875" style="17" customWidth="1"/>
    <col min="13" max="13" width="12.85546875" style="17" customWidth="1"/>
    <col min="14" max="14" width="13.7109375" style="17" customWidth="1"/>
    <col min="15" max="15" width="15.5703125" style="17" customWidth="1"/>
    <col min="16" max="16" width="13.85546875" style="17" customWidth="1"/>
    <col min="17" max="18" width="13.140625" style="17" customWidth="1"/>
    <col min="19" max="19" width="16" style="17" customWidth="1"/>
    <col min="20" max="20" width="15.7109375" style="17" customWidth="1"/>
    <col min="21" max="21" width="24.7109375" style="17" customWidth="1"/>
    <col min="22" max="22" width="6.42578125" style="17" customWidth="1"/>
    <col min="23" max="23" width="7.5703125" style="17" customWidth="1"/>
    <col min="24" max="32" width="15.85546875" style="17" customWidth="1"/>
    <col min="33" max="33" width="16.85546875" style="17" customWidth="1"/>
    <col min="34" max="37" width="16.42578125" style="17" customWidth="1"/>
    <col min="38" max="38" width="13.7109375" style="17" customWidth="1"/>
    <col min="39" max="39" width="5.85546875" style="17" customWidth="1"/>
    <col min="40" max="40" width="9.5703125" style="17" customWidth="1"/>
    <col min="41" max="41" width="9.140625" style="17" customWidth="1"/>
    <col min="42" max="42" width="19.85546875" style="17" bestFit="1" customWidth="1"/>
    <col min="43" max="43" width="13" style="17" bestFit="1" customWidth="1"/>
    <col min="44" max="44" width="21.28515625" style="17" bestFit="1" customWidth="1"/>
    <col min="45" max="45" width="14.5703125" style="17" bestFit="1" customWidth="1"/>
    <col min="46" max="46" width="11.5703125" style="17" customWidth="1"/>
    <col min="47" max="47" width="13.140625" style="17" customWidth="1"/>
    <col min="48" max="48" width="60.85546875" style="17" customWidth="1"/>
    <col min="49" max="68" width="8.7109375" style="17" customWidth="1"/>
    <col min="69" max="69" width="9.7109375" style="17" customWidth="1"/>
    <col min="70" max="70" width="17.85546875" style="17" bestFit="1" customWidth="1"/>
    <col min="71" max="71" width="22.42578125" style="17" customWidth="1"/>
    <col min="72" max="72" width="13.140625" style="17" customWidth="1"/>
    <col min="73" max="79" width="8.7109375" style="17" customWidth="1"/>
    <col min="80" max="16384" width="8.7109375" style="17"/>
  </cols>
  <sheetData>
    <row r="1" spans="1:76" s="14" customFormat="1" x14ac:dyDescent="0.25">
      <c r="A1" s="11" t="s">
        <v>0</v>
      </c>
      <c r="B1" s="14" t="s">
        <v>423</v>
      </c>
      <c r="C1" s="12" t="s">
        <v>2</v>
      </c>
      <c r="D1" s="12" t="s">
        <v>486</v>
      </c>
      <c r="E1" s="12" t="s">
        <v>488</v>
      </c>
      <c r="F1" s="12" t="s">
        <v>490</v>
      </c>
      <c r="G1" s="12" t="s">
        <v>491</v>
      </c>
      <c r="H1" s="12" t="s">
        <v>427</v>
      </c>
      <c r="I1" s="12" t="s">
        <v>3</v>
      </c>
      <c r="J1" s="12" t="s">
        <v>487</v>
      </c>
      <c r="K1" s="12" t="s">
        <v>489</v>
      </c>
      <c r="L1" s="12" t="s">
        <v>494</v>
      </c>
      <c r="M1" s="12" t="s">
        <v>495</v>
      </c>
      <c r="N1" s="12" t="s">
        <v>1</v>
      </c>
      <c r="O1" s="12" t="s">
        <v>4</v>
      </c>
      <c r="P1" s="12" t="s">
        <v>330</v>
      </c>
      <c r="Q1" s="12" t="s">
        <v>492</v>
      </c>
      <c r="R1" s="12" t="s">
        <v>493</v>
      </c>
      <c r="S1" s="12" t="s">
        <v>496</v>
      </c>
      <c r="T1" s="12" t="s">
        <v>497</v>
      </c>
      <c r="U1" s="12" t="s">
        <v>498</v>
      </c>
      <c r="V1" s="14" t="s">
        <v>21</v>
      </c>
      <c r="W1" s="14" t="s">
        <v>22</v>
      </c>
      <c r="X1" s="11" t="s">
        <v>5</v>
      </c>
      <c r="Y1" s="12" t="s">
        <v>6</v>
      </c>
      <c r="Z1" s="11" t="s">
        <v>7</v>
      </c>
      <c r="AA1" s="13" t="s">
        <v>8</v>
      </c>
      <c r="AB1" s="13" t="s">
        <v>9</v>
      </c>
      <c r="AC1" s="13" t="s">
        <v>10</v>
      </c>
      <c r="AD1" s="13" t="s">
        <v>11</v>
      </c>
      <c r="AE1" s="13" t="s">
        <v>12</v>
      </c>
      <c r="AF1" s="13" t="s">
        <v>13</v>
      </c>
      <c r="AG1" s="13" t="s">
        <v>14</v>
      </c>
      <c r="AH1" s="13" t="s">
        <v>15</v>
      </c>
      <c r="AI1" s="13" t="s">
        <v>16</v>
      </c>
      <c r="AJ1" s="13" t="s">
        <v>17</v>
      </c>
      <c r="AK1" s="14" t="s">
        <v>18</v>
      </c>
      <c r="AL1" s="14" t="s">
        <v>19</v>
      </c>
      <c r="AM1" s="14" t="s">
        <v>20</v>
      </c>
      <c r="AN1" s="14" t="s">
        <v>388</v>
      </c>
      <c r="AO1" s="14" t="s">
        <v>408</v>
      </c>
      <c r="AP1" s="14" t="s">
        <v>428</v>
      </c>
      <c r="AQ1" s="14" t="s">
        <v>429</v>
      </c>
      <c r="AR1" s="14" t="s">
        <v>430</v>
      </c>
      <c r="AS1" s="14" t="s">
        <v>431</v>
      </c>
      <c r="AT1" s="14" t="s">
        <v>432</v>
      </c>
      <c r="AU1" s="14" t="s">
        <v>433</v>
      </c>
      <c r="AV1" s="11" t="s">
        <v>654</v>
      </c>
      <c r="AW1" s="11" t="s">
        <v>659</v>
      </c>
      <c r="AX1" s="11" t="s">
        <v>660</v>
      </c>
      <c r="AY1" s="11" t="s">
        <v>661</v>
      </c>
      <c r="AZ1" s="11" t="s">
        <v>662</v>
      </c>
      <c r="BA1" s="11" t="s">
        <v>663</v>
      </c>
      <c r="BB1" s="11" t="s">
        <v>664</v>
      </c>
      <c r="BC1" s="11" t="s">
        <v>665</v>
      </c>
      <c r="BD1" s="11" t="s">
        <v>666</v>
      </c>
      <c r="BE1" s="11" t="s">
        <v>667</v>
      </c>
      <c r="BF1" s="11" t="s">
        <v>668</v>
      </c>
      <c r="BG1" s="11" t="s">
        <v>669</v>
      </c>
      <c r="BH1" s="11" t="s">
        <v>670</v>
      </c>
      <c r="BI1" s="11" t="s">
        <v>671</v>
      </c>
      <c r="BJ1" s="11" t="s">
        <v>672</v>
      </c>
      <c r="BK1" s="11" t="s">
        <v>673</v>
      </c>
      <c r="BL1" s="11" t="s">
        <v>674</v>
      </c>
      <c r="BM1" s="11" t="s">
        <v>675</v>
      </c>
      <c r="BN1" s="11" t="s">
        <v>676</v>
      </c>
      <c r="BO1" s="11" t="s">
        <v>721</v>
      </c>
      <c r="BP1" s="11" t="s">
        <v>727</v>
      </c>
      <c r="BQ1" s="11" t="s">
        <v>752</v>
      </c>
      <c r="BR1" s="11" t="s">
        <v>769</v>
      </c>
      <c r="BS1" s="11" t="s">
        <v>830</v>
      </c>
      <c r="BT1" s="11"/>
      <c r="BU1" s="64"/>
      <c r="BV1" s="64"/>
      <c r="BW1" s="64"/>
      <c r="BX1" s="64"/>
    </row>
    <row r="2" spans="1:76" x14ac:dyDescent="0.25">
      <c r="A2" s="37" t="s">
        <v>561</v>
      </c>
      <c r="B2" s="35" t="s">
        <v>543</v>
      </c>
      <c r="C2" s="36" t="s">
        <v>562</v>
      </c>
      <c r="D2" s="36">
        <v>33.378999999999998</v>
      </c>
      <c r="E2" s="36">
        <v>3.3000000000000002E-2</v>
      </c>
      <c r="F2" s="36">
        <f>Table1[[#This Row],[Column2]]-Table1[[#This Row],[Column22]]</f>
        <v>33.345999999999997</v>
      </c>
      <c r="G2" s="36">
        <f>Table1[[#This Row],[Column2]]+Table1[[#This Row],[Column22]]</f>
        <v>33.411999999999999</v>
      </c>
      <c r="H2" s="36" t="s">
        <v>25</v>
      </c>
      <c r="I2" s="36" t="s">
        <v>563</v>
      </c>
      <c r="J2" s="36">
        <v>30.966000000000001</v>
      </c>
      <c r="K2" s="36">
        <v>0.03</v>
      </c>
      <c r="L2" s="36">
        <f>Table1[[#This Row],[Column3]]-Table1[[#This Row],[Column4]]</f>
        <v>30.936</v>
      </c>
      <c r="M2" s="36">
        <f>Table1[[#This Row],[Column3]]+Table1[[#This Row],[Column4]]</f>
        <v>30.996000000000002</v>
      </c>
      <c r="N2" s="15" t="s">
        <v>26</v>
      </c>
      <c r="O2" s="35" t="s">
        <v>564</v>
      </c>
      <c r="P2" s="15" t="s">
        <v>565</v>
      </c>
      <c r="Q2" s="35">
        <v>426.8</v>
      </c>
      <c r="R2" s="35">
        <v>0.5</v>
      </c>
      <c r="S2" s="35">
        <f>Table1[[#This Row],[Column5]]-Table1[[#This Row],[Column6]]</f>
        <v>426.3</v>
      </c>
      <c r="T2" s="35">
        <f>Table1[[#This Row],[Column5]]+Table1[[#This Row],[Column6]]</f>
        <v>427.3</v>
      </c>
      <c r="U2" s="15" t="s">
        <v>24</v>
      </c>
      <c r="V2" s="35">
        <v>120</v>
      </c>
      <c r="W2" s="35" t="s">
        <v>28</v>
      </c>
      <c r="X2" s="15" t="s">
        <v>27</v>
      </c>
      <c r="Y2" s="15" t="s">
        <v>28</v>
      </c>
      <c r="Z2" s="15" t="s">
        <v>28</v>
      </c>
      <c r="AA2" s="15" t="s">
        <v>28</v>
      </c>
      <c r="AB2" s="15" t="s">
        <v>28</v>
      </c>
      <c r="AC2" s="15" t="s">
        <v>28</v>
      </c>
      <c r="AD2" s="15" t="s">
        <v>28</v>
      </c>
      <c r="AE2" s="15" t="s">
        <v>28</v>
      </c>
      <c r="AF2" s="15" t="s">
        <v>28</v>
      </c>
      <c r="AG2" s="15" t="s">
        <v>28</v>
      </c>
      <c r="AH2" s="15" t="s">
        <v>28</v>
      </c>
      <c r="AI2" s="15" t="s">
        <v>28</v>
      </c>
      <c r="AJ2" s="15" t="s">
        <v>28</v>
      </c>
      <c r="AK2" s="15" t="s">
        <v>28</v>
      </c>
      <c r="AL2" s="15" t="s">
        <v>28</v>
      </c>
      <c r="AM2" s="15" t="s">
        <v>28</v>
      </c>
      <c r="AN2" s="15" t="s">
        <v>28</v>
      </c>
      <c r="AO2" s="15" t="s">
        <v>28</v>
      </c>
      <c r="AV2" s="15"/>
      <c r="BO2" s="17" t="s">
        <v>722</v>
      </c>
      <c r="BQ2" s="17">
        <v>7</v>
      </c>
      <c r="BR2" t="s">
        <v>770</v>
      </c>
    </row>
    <row r="3" spans="1:76" x14ac:dyDescent="0.25">
      <c r="A3" s="15" t="s">
        <v>23</v>
      </c>
      <c r="B3" s="17" t="s">
        <v>148</v>
      </c>
      <c r="C3" s="16" t="s">
        <v>223</v>
      </c>
      <c r="D3" s="16">
        <v>34.183</v>
      </c>
      <c r="E3" s="16">
        <v>3.3000000000000002E-2</v>
      </c>
      <c r="F3" s="16">
        <f>Table1[[#This Row],[Column2]]-Table1[[#This Row],[Column22]]</f>
        <v>34.15</v>
      </c>
      <c r="G3" s="16">
        <f>Table1[[#This Row],[Column2]]+Table1[[#This Row],[Column22]]</f>
        <v>34.216000000000001</v>
      </c>
      <c r="H3" s="15" t="s">
        <v>321</v>
      </c>
      <c r="I3" s="16" t="s">
        <v>224</v>
      </c>
      <c r="J3" s="16">
        <v>33.359000000000002</v>
      </c>
      <c r="K3" s="16">
        <v>3.3000000000000002E-2</v>
      </c>
      <c r="L3" s="16">
        <f>Table1[[#This Row],[Column3]]-Table1[[#This Row],[Column4]]</f>
        <v>33.326000000000001</v>
      </c>
      <c r="M3" s="16">
        <f>Table1[[#This Row],[Column3]]+Table1[[#This Row],[Column4]]</f>
        <v>33.392000000000003</v>
      </c>
      <c r="N3" s="15" t="s">
        <v>26</v>
      </c>
      <c r="O3" s="15" t="s">
        <v>325</v>
      </c>
      <c r="P3" s="15" t="s">
        <v>200</v>
      </c>
      <c r="Q3" s="15">
        <v>431.4</v>
      </c>
      <c r="R3" s="15">
        <v>0.5</v>
      </c>
      <c r="S3" s="15">
        <f>Table1[[#This Row],[Column5]]-Table1[[#This Row],[Column6]]</f>
        <v>430.9</v>
      </c>
      <c r="T3" s="15">
        <f>Table1[[#This Row],[Column5]]+Table1[[#This Row],[Column6]]</f>
        <v>431.9</v>
      </c>
      <c r="U3" s="15" t="s">
        <v>24</v>
      </c>
      <c r="V3" s="17">
        <v>242</v>
      </c>
      <c r="W3" s="15" t="s">
        <v>28</v>
      </c>
      <c r="X3" s="15" t="s">
        <v>27</v>
      </c>
      <c r="Y3" s="15" t="s">
        <v>28</v>
      </c>
      <c r="Z3" s="15" t="s">
        <v>28</v>
      </c>
      <c r="AA3" s="15" t="s">
        <v>28</v>
      </c>
      <c r="AB3" s="15" t="s">
        <v>28</v>
      </c>
      <c r="AC3" s="15" t="s">
        <v>28</v>
      </c>
      <c r="AD3" s="15" t="s">
        <v>28</v>
      </c>
      <c r="AE3" s="15" t="s">
        <v>28</v>
      </c>
      <c r="AF3" s="15" t="s">
        <v>28</v>
      </c>
      <c r="AG3" s="15" t="s">
        <v>28</v>
      </c>
      <c r="AH3" s="15" t="s">
        <v>28</v>
      </c>
      <c r="AI3" s="15" t="s">
        <v>28</v>
      </c>
      <c r="AJ3" s="15" t="s">
        <v>28</v>
      </c>
      <c r="AK3" s="15" t="s">
        <v>28</v>
      </c>
      <c r="AL3" s="15" t="s">
        <v>28</v>
      </c>
      <c r="AM3" s="15" t="s">
        <v>28</v>
      </c>
      <c r="AN3" s="15" t="s">
        <v>28</v>
      </c>
      <c r="AO3" s="15" t="s">
        <v>28</v>
      </c>
      <c r="AP3" s="17" t="s">
        <v>434</v>
      </c>
      <c r="AQ3" s="17" t="s">
        <v>435</v>
      </c>
      <c r="AR3" s="17" t="s">
        <v>436</v>
      </c>
      <c r="AS3" s="17" t="s">
        <v>437</v>
      </c>
      <c r="AT3" s="17" t="s">
        <v>438</v>
      </c>
      <c r="AU3" s="17" t="s">
        <v>439</v>
      </c>
      <c r="AV3" s="15"/>
      <c r="BO3" s="17" t="s">
        <v>722</v>
      </c>
      <c r="BQ3" s="17">
        <v>7</v>
      </c>
      <c r="BR3" s="17" t="s">
        <v>770</v>
      </c>
    </row>
    <row r="4" spans="1:76" x14ac:dyDescent="0.25">
      <c r="A4" s="15" t="s">
        <v>29</v>
      </c>
      <c r="B4" s="17" t="s">
        <v>148</v>
      </c>
      <c r="C4" s="16" t="s">
        <v>223</v>
      </c>
      <c r="D4" s="16">
        <v>34.183</v>
      </c>
      <c r="E4" s="16">
        <v>3.3000000000000002E-2</v>
      </c>
      <c r="F4" s="16">
        <f>Table1[[#This Row],[Column2]]-Table1[[#This Row],[Column22]]</f>
        <v>34.15</v>
      </c>
      <c r="G4" s="16">
        <f>Table1[[#This Row],[Column2]]+Table1[[#This Row],[Column22]]</f>
        <v>34.216000000000001</v>
      </c>
      <c r="H4" s="15" t="s">
        <v>321</v>
      </c>
      <c r="I4" s="16" t="s">
        <v>223</v>
      </c>
      <c r="J4" s="16">
        <v>34.183</v>
      </c>
      <c r="K4" s="16">
        <v>3.3000000000000002E-2</v>
      </c>
      <c r="L4" s="16">
        <f>Table1[[#This Row],[Column3]]-Table1[[#This Row],[Column4]]</f>
        <v>34.15</v>
      </c>
      <c r="M4" s="16">
        <f>Table1[[#This Row],[Column3]]+Table1[[#This Row],[Column4]]</f>
        <v>34.216000000000001</v>
      </c>
      <c r="N4" s="15" t="s">
        <v>30</v>
      </c>
      <c r="O4" s="15" t="s">
        <v>325</v>
      </c>
      <c r="P4" s="15" t="s">
        <v>201</v>
      </c>
      <c r="Q4" s="15">
        <v>532.9</v>
      </c>
      <c r="R4" s="15">
        <v>0.5</v>
      </c>
      <c r="S4" s="15">
        <f>Table1[[#This Row],[Column5]]-Table1[[#This Row],[Column6]]</f>
        <v>532.4</v>
      </c>
      <c r="T4" s="15">
        <f>Table1[[#This Row],[Column5]]+Table1[[#This Row],[Column6]]</f>
        <v>533.4</v>
      </c>
      <c r="U4" s="15" t="s">
        <v>24</v>
      </c>
      <c r="V4" s="17">
        <v>268</v>
      </c>
      <c r="W4" s="15" t="s">
        <v>28</v>
      </c>
      <c r="X4" s="15" t="s">
        <v>27</v>
      </c>
      <c r="Y4" s="15" t="s">
        <v>28</v>
      </c>
      <c r="Z4" s="15" t="s">
        <v>28</v>
      </c>
      <c r="AA4" s="15" t="s">
        <v>28</v>
      </c>
      <c r="AB4" s="15" t="s">
        <v>28</v>
      </c>
      <c r="AC4" s="15" t="s">
        <v>28</v>
      </c>
      <c r="AD4" s="15" t="s">
        <v>28</v>
      </c>
      <c r="AE4" s="15" t="s">
        <v>28</v>
      </c>
      <c r="AF4" s="15" t="s">
        <v>28</v>
      </c>
      <c r="AG4" s="15" t="s">
        <v>28</v>
      </c>
      <c r="AH4" s="15" t="s">
        <v>28</v>
      </c>
      <c r="AI4" s="15" t="s">
        <v>28</v>
      </c>
      <c r="AJ4" s="15" t="s">
        <v>28</v>
      </c>
      <c r="AK4" s="15" t="s">
        <v>28</v>
      </c>
      <c r="AL4" s="15" t="s">
        <v>28</v>
      </c>
      <c r="AM4" s="15" t="s">
        <v>28</v>
      </c>
      <c r="AN4" s="15" t="s">
        <v>28</v>
      </c>
      <c r="AO4" s="15" t="s">
        <v>28</v>
      </c>
      <c r="AP4" s="17" t="s">
        <v>434</v>
      </c>
      <c r="AQ4" s="17" t="s">
        <v>435</v>
      </c>
      <c r="AR4" s="17" t="s">
        <v>440</v>
      </c>
      <c r="AS4" s="17" t="s">
        <v>441</v>
      </c>
      <c r="AT4" s="17" t="s">
        <v>438</v>
      </c>
      <c r="AU4" s="17" t="s">
        <v>439</v>
      </c>
      <c r="AV4" s="15"/>
      <c r="BO4" s="17" t="s">
        <v>722</v>
      </c>
      <c r="BQ4" s="17">
        <v>7</v>
      </c>
      <c r="BR4" s="17" t="s">
        <v>770</v>
      </c>
    </row>
    <row r="5" spans="1:76" x14ac:dyDescent="0.25">
      <c r="A5" s="15" t="s">
        <v>31</v>
      </c>
      <c r="B5" s="17" t="s">
        <v>148</v>
      </c>
      <c r="C5" s="16" t="s">
        <v>223</v>
      </c>
      <c r="D5" s="16">
        <v>34.183</v>
      </c>
      <c r="E5" s="16">
        <v>3.3000000000000002E-2</v>
      </c>
      <c r="F5" s="16">
        <f>Table1[[#This Row],[Column2]]-Table1[[#This Row],[Column22]]</f>
        <v>34.15</v>
      </c>
      <c r="G5" s="16">
        <f>Table1[[#This Row],[Column2]]+Table1[[#This Row],[Column22]]</f>
        <v>34.216000000000001</v>
      </c>
      <c r="H5" s="15" t="s">
        <v>321</v>
      </c>
      <c r="I5" s="16" t="s">
        <v>223</v>
      </c>
      <c r="J5" s="16">
        <v>34.183</v>
      </c>
      <c r="K5" s="16">
        <v>3.3000000000000002E-2</v>
      </c>
      <c r="L5" s="16">
        <f>Table1[[#This Row],[Column3]]-Table1[[#This Row],[Column4]]</f>
        <v>34.15</v>
      </c>
      <c r="M5" s="16">
        <f>Table1[[#This Row],[Column3]]+Table1[[#This Row],[Column4]]</f>
        <v>34.216000000000001</v>
      </c>
      <c r="N5" s="15" t="s">
        <v>30</v>
      </c>
      <c r="O5" s="15" t="s">
        <v>325</v>
      </c>
      <c r="P5" s="15" t="s">
        <v>202</v>
      </c>
      <c r="Q5" s="15">
        <v>535.9</v>
      </c>
      <c r="R5" s="15">
        <v>0.5</v>
      </c>
      <c r="S5" s="15">
        <f>Table1[[#This Row],[Column5]]-Table1[[#This Row],[Column6]]</f>
        <v>535.4</v>
      </c>
      <c r="T5" s="15">
        <f>Table1[[#This Row],[Column5]]+Table1[[#This Row],[Column6]]</f>
        <v>536.4</v>
      </c>
      <c r="U5" s="15" t="s">
        <v>24</v>
      </c>
      <c r="V5" s="17">
        <v>274</v>
      </c>
      <c r="W5" s="15" t="s">
        <v>28</v>
      </c>
      <c r="X5" s="15" t="s">
        <v>27</v>
      </c>
      <c r="Y5" s="15" t="s">
        <v>28</v>
      </c>
      <c r="Z5" s="15" t="s">
        <v>28</v>
      </c>
      <c r="AA5" s="15" t="s">
        <v>28</v>
      </c>
      <c r="AB5" s="15" t="s">
        <v>28</v>
      </c>
      <c r="AC5" s="15" t="s">
        <v>28</v>
      </c>
      <c r="AD5" s="15" t="s">
        <v>28</v>
      </c>
      <c r="AE5" s="15" t="s">
        <v>28</v>
      </c>
      <c r="AF5" s="15" t="s">
        <v>28</v>
      </c>
      <c r="AG5" s="15" t="s">
        <v>28</v>
      </c>
      <c r="AH5" s="15" t="s">
        <v>28</v>
      </c>
      <c r="AI5" s="15" t="s">
        <v>28</v>
      </c>
      <c r="AJ5" s="15" t="s">
        <v>28</v>
      </c>
      <c r="AK5" s="15" t="s">
        <v>28</v>
      </c>
      <c r="AL5" s="15" t="s">
        <v>28</v>
      </c>
      <c r="AM5" s="15" t="s">
        <v>28</v>
      </c>
      <c r="AN5" s="15" t="s">
        <v>28</v>
      </c>
      <c r="AO5" s="15" t="s">
        <v>28</v>
      </c>
      <c r="AP5" s="17" t="s">
        <v>434</v>
      </c>
      <c r="AQ5" s="17" t="s">
        <v>435</v>
      </c>
      <c r="AR5" s="17" t="s">
        <v>440</v>
      </c>
      <c r="AS5" s="17" t="s">
        <v>441</v>
      </c>
      <c r="AT5" s="17" t="s">
        <v>438</v>
      </c>
      <c r="AU5" s="17" t="s">
        <v>439</v>
      </c>
      <c r="AV5" s="15"/>
      <c r="BO5" s="17" t="s">
        <v>722</v>
      </c>
      <c r="BQ5" s="17">
        <v>7</v>
      </c>
      <c r="BR5" s="17" t="s">
        <v>770</v>
      </c>
    </row>
    <row r="6" spans="1:76" x14ac:dyDescent="0.25">
      <c r="A6" s="15" t="s">
        <v>32</v>
      </c>
      <c r="B6" s="17" t="s">
        <v>148</v>
      </c>
      <c r="C6" s="16" t="s">
        <v>223</v>
      </c>
      <c r="D6" s="16">
        <v>34.183</v>
      </c>
      <c r="E6" s="16">
        <v>3.3000000000000002E-2</v>
      </c>
      <c r="F6" s="16">
        <f>Table1[[#This Row],[Column2]]-Table1[[#This Row],[Column22]]</f>
        <v>34.15</v>
      </c>
      <c r="G6" s="16">
        <f>Table1[[#This Row],[Column2]]+Table1[[#This Row],[Column22]]</f>
        <v>34.216000000000001</v>
      </c>
      <c r="H6" s="15" t="s">
        <v>321</v>
      </c>
      <c r="I6" s="16" t="s">
        <v>224</v>
      </c>
      <c r="J6" s="16">
        <v>33.359000000000002</v>
      </c>
      <c r="K6" s="16">
        <v>3.3000000000000002E-2</v>
      </c>
      <c r="L6" s="16">
        <f>Table1[[#This Row],[Column3]]-Table1[[#This Row],[Column4]]</f>
        <v>33.326000000000001</v>
      </c>
      <c r="M6" s="16">
        <f>Table1[[#This Row],[Column3]]+Table1[[#This Row],[Column4]]</f>
        <v>33.392000000000003</v>
      </c>
      <c r="N6" s="15" t="s">
        <v>30</v>
      </c>
      <c r="O6" s="15" t="s">
        <v>325</v>
      </c>
      <c r="P6" s="15" t="s">
        <v>203</v>
      </c>
      <c r="Q6" s="15">
        <v>383.1</v>
      </c>
      <c r="R6" s="15">
        <v>0.5</v>
      </c>
      <c r="S6" s="15">
        <f>Table1[[#This Row],[Column5]]-Table1[[#This Row],[Column6]]</f>
        <v>382.6</v>
      </c>
      <c r="T6" s="15">
        <f>Table1[[#This Row],[Column5]]+Table1[[#This Row],[Column6]]</f>
        <v>383.6</v>
      </c>
      <c r="U6" s="15" t="s">
        <v>24</v>
      </c>
      <c r="V6" s="17">
        <v>198</v>
      </c>
      <c r="W6" s="15" t="s">
        <v>28</v>
      </c>
      <c r="X6" s="15" t="s">
        <v>27</v>
      </c>
      <c r="Y6" s="15" t="s">
        <v>28</v>
      </c>
      <c r="Z6" s="15" t="s">
        <v>28</v>
      </c>
      <c r="AA6" s="15" t="s">
        <v>28</v>
      </c>
      <c r="AB6" s="15" t="s">
        <v>28</v>
      </c>
      <c r="AC6" s="15" t="s">
        <v>28</v>
      </c>
      <c r="AD6" s="15" t="s">
        <v>28</v>
      </c>
      <c r="AE6" s="15" t="s">
        <v>28</v>
      </c>
      <c r="AF6" s="15" t="s">
        <v>28</v>
      </c>
      <c r="AG6" s="15" t="s">
        <v>28</v>
      </c>
      <c r="AH6" s="15" t="s">
        <v>28</v>
      </c>
      <c r="AI6" s="15" t="s">
        <v>28</v>
      </c>
      <c r="AJ6" s="15" t="s">
        <v>28</v>
      </c>
      <c r="AK6" s="15" t="s">
        <v>28</v>
      </c>
      <c r="AL6" s="15" t="s">
        <v>28</v>
      </c>
      <c r="AM6" s="15" t="s">
        <v>28</v>
      </c>
      <c r="AN6" s="15" t="s">
        <v>28</v>
      </c>
      <c r="AO6" s="15" t="s">
        <v>28</v>
      </c>
      <c r="AP6" s="17" t="s">
        <v>434</v>
      </c>
      <c r="AQ6" s="17" t="s">
        <v>435</v>
      </c>
      <c r="AR6" s="17" t="s">
        <v>436</v>
      </c>
      <c r="AS6" s="17" t="s">
        <v>437</v>
      </c>
      <c r="AT6" s="17" t="s">
        <v>438</v>
      </c>
      <c r="AU6" s="17" t="s">
        <v>439</v>
      </c>
      <c r="AV6" s="15"/>
      <c r="BO6" s="17" t="s">
        <v>722</v>
      </c>
      <c r="BQ6" s="17">
        <v>7</v>
      </c>
      <c r="BR6" s="17" t="s">
        <v>770</v>
      </c>
    </row>
    <row r="7" spans="1:76" x14ac:dyDescent="0.25">
      <c r="A7" s="15" t="s">
        <v>372</v>
      </c>
      <c r="B7" s="17" t="s">
        <v>148</v>
      </c>
      <c r="C7" s="16" t="s">
        <v>223</v>
      </c>
      <c r="D7" s="16">
        <v>34.183</v>
      </c>
      <c r="E7" s="16">
        <v>3.3000000000000002E-2</v>
      </c>
      <c r="F7" s="16">
        <f>Table1[[#This Row],[Column2]]-Table1[[#This Row],[Column22]]</f>
        <v>34.15</v>
      </c>
      <c r="G7" s="16">
        <f>Table1[[#This Row],[Column2]]+Table1[[#This Row],[Column22]]</f>
        <v>34.216000000000001</v>
      </c>
      <c r="H7" s="15" t="s">
        <v>321</v>
      </c>
      <c r="I7" s="16" t="s">
        <v>224</v>
      </c>
      <c r="J7" s="16">
        <v>33.359000000000002</v>
      </c>
      <c r="K7" s="16">
        <v>3.3000000000000002E-2</v>
      </c>
      <c r="L7" s="16">
        <f>Table1[[#This Row],[Column3]]-Table1[[#This Row],[Column4]]</f>
        <v>33.326000000000001</v>
      </c>
      <c r="M7" s="16">
        <f>Table1[[#This Row],[Column3]]+Table1[[#This Row],[Column4]]</f>
        <v>33.392000000000003</v>
      </c>
      <c r="N7" s="15" t="s">
        <v>30</v>
      </c>
      <c r="O7" s="15" t="s">
        <v>325</v>
      </c>
      <c r="P7" s="15" t="s">
        <v>373</v>
      </c>
      <c r="Q7" s="15">
        <v>414</v>
      </c>
      <c r="R7" s="15">
        <v>0.5</v>
      </c>
      <c r="S7" s="15">
        <f>Table1[[#This Row],[Column5]]-Table1[[#This Row],[Column6]]</f>
        <v>413.5</v>
      </c>
      <c r="T7" s="15">
        <f>Table1[[#This Row],[Column5]]+Table1[[#This Row],[Column6]]</f>
        <v>414.5</v>
      </c>
      <c r="U7" s="15" t="s">
        <v>24</v>
      </c>
      <c r="V7" s="17">
        <v>213</v>
      </c>
      <c r="W7" s="15" t="s">
        <v>28</v>
      </c>
      <c r="X7" s="15" t="s">
        <v>27</v>
      </c>
      <c r="Y7" s="15" t="s">
        <v>28</v>
      </c>
      <c r="Z7" s="15" t="s">
        <v>28</v>
      </c>
      <c r="AA7" s="15" t="s">
        <v>28</v>
      </c>
      <c r="AB7" s="15" t="s">
        <v>28</v>
      </c>
      <c r="AC7" s="15" t="s">
        <v>28</v>
      </c>
      <c r="AD7" s="15" t="s">
        <v>28</v>
      </c>
      <c r="AE7" s="15" t="s">
        <v>28</v>
      </c>
      <c r="AF7" s="15" t="s">
        <v>28</v>
      </c>
      <c r="AG7" s="15" t="s">
        <v>28</v>
      </c>
      <c r="AH7" s="15" t="s">
        <v>28</v>
      </c>
      <c r="AI7" s="15" t="s">
        <v>28</v>
      </c>
      <c r="AJ7" s="15" t="s">
        <v>28</v>
      </c>
      <c r="AK7" s="15" t="s">
        <v>28</v>
      </c>
      <c r="AL7" s="15" t="s">
        <v>28</v>
      </c>
      <c r="AM7" s="15" t="s">
        <v>28</v>
      </c>
      <c r="AN7" s="15" t="s">
        <v>28</v>
      </c>
      <c r="AO7" s="15" t="s">
        <v>28</v>
      </c>
      <c r="AP7" s="17" t="s">
        <v>434</v>
      </c>
      <c r="AQ7" s="17" t="s">
        <v>435</v>
      </c>
      <c r="AR7" s="17" t="s">
        <v>436</v>
      </c>
      <c r="AS7" s="17" t="s">
        <v>437</v>
      </c>
      <c r="AT7" s="17" t="s">
        <v>438</v>
      </c>
      <c r="AU7" s="17" t="s">
        <v>439</v>
      </c>
      <c r="AV7" s="15"/>
      <c r="BO7" s="17" t="s">
        <v>722</v>
      </c>
      <c r="BQ7" s="17">
        <v>7</v>
      </c>
      <c r="BR7" s="17" t="s">
        <v>770</v>
      </c>
    </row>
    <row r="8" spans="1:76" x14ac:dyDescent="0.25">
      <c r="A8" s="15" t="s">
        <v>33</v>
      </c>
      <c r="B8" s="17" t="s">
        <v>148</v>
      </c>
      <c r="C8" s="16" t="s">
        <v>223</v>
      </c>
      <c r="D8" s="16">
        <v>34.183</v>
      </c>
      <c r="E8" s="16">
        <v>3.3000000000000002E-2</v>
      </c>
      <c r="F8" s="16">
        <f>Table1[[#This Row],[Column2]]-Table1[[#This Row],[Column22]]</f>
        <v>34.15</v>
      </c>
      <c r="G8" s="16">
        <f>Table1[[#This Row],[Column2]]+Table1[[#This Row],[Column22]]</f>
        <v>34.216000000000001</v>
      </c>
      <c r="H8" s="15" t="s">
        <v>321</v>
      </c>
      <c r="I8" s="16" t="s">
        <v>223</v>
      </c>
      <c r="J8" s="16">
        <v>34.183</v>
      </c>
      <c r="K8" s="16">
        <v>3.3000000000000002E-2</v>
      </c>
      <c r="L8" s="16">
        <f>Table1[[#This Row],[Column3]]-Table1[[#This Row],[Column4]]</f>
        <v>34.15</v>
      </c>
      <c r="M8" s="16">
        <f>Table1[[#This Row],[Column3]]+Table1[[#This Row],[Column4]]</f>
        <v>34.216000000000001</v>
      </c>
      <c r="N8" s="15" t="s">
        <v>30</v>
      </c>
      <c r="O8" s="15" t="s">
        <v>325</v>
      </c>
      <c r="P8" s="15" t="s">
        <v>204</v>
      </c>
      <c r="Q8" s="15">
        <v>523.9</v>
      </c>
      <c r="R8" s="15">
        <v>0.5</v>
      </c>
      <c r="S8" s="15">
        <f>Table1[[#This Row],[Column5]]-Table1[[#This Row],[Column6]]</f>
        <v>523.4</v>
      </c>
      <c r="T8" s="15">
        <f>Table1[[#This Row],[Column5]]+Table1[[#This Row],[Column6]]</f>
        <v>524.4</v>
      </c>
      <c r="U8" s="15" t="s">
        <v>24</v>
      </c>
      <c r="V8" s="17">
        <v>268</v>
      </c>
      <c r="W8" s="15" t="s">
        <v>28</v>
      </c>
      <c r="X8" s="15" t="s">
        <v>27</v>
      </c>
      <c r="Y8" s="15" t="s">
        <v>28</v>
      </c>
      <c r="Z8" s="15" t="s">
        <v>28</v>
      </c>
      <c r="AA8" s="15" t="s">
        <v>28</v>
      </c>
      <c r="AB8" s="15" t="s">
        <v>28</v>
      </c>
      <c r="AC8" s="15" t="s">
        <v>28</v>
      </c>
      <c r="AD8" s="15" t="s">
        <v>28</v>
      </c>
      <c r="AE8" s="15" t="s">
        <v>28</v>
      </c>
      <c r="AF8" s="15" t="s">
        <v>28</v>
      </c>
      <c r="AG8" s="15" t="s">
        <v>28</v>
      </c>
      <c r="AH8" s="15" t="s">
        <v>28</v>
      </c>
      <c r="AI8" s="15" t="s">
        <v>28</v>
      </c>
      <c r="AJ8" s="15" t="s">
        <v>28</v>
      </c>
      <c r="AK8" s="15" t="s">
        <v>28</v>
      </c>
      <c r="AL8" s="15" t="s">
        <v>28</v>
      </c>
      <c r="AM8" s="15" t="s">
        <v>28</v>
      </c>
      <c r="AN8" s="15" t="s">
        <v>28</v>
      </c>
      <c r="AO8" s="15" t="s">
        <v>28</v>
      </c>
      <c r="AP8" s="17" t="s">
        <v>434</v>
      </c>
      <c r="AQ8" s="17" t="s">
        <v>435</v>
      </c>
      <c r="AR8" s="17" t="s">
        <v>440</v>
      </c>
      <c r="AS8" s="17" t="s">
        <v>441</v>
      </c>
      <c r="AT8" s="17" t="s">
        <v>438</v>
      </c>
      <c r="AU8" s="17" t="s">
        <v>439</v>
      </c>
      <c r="AV8" s="15"/>
      <c r="BO8" s="17" t="s">
        <v>722</v>
      </c>
      <c r="BQ8" s="17">
        <v>7</v>
      </c>
      <c r="BR8" s="17" t="s">
        <v>770</v>
      </c>
    </row>
    <row r="9" spans="1:76" x14ac:dyDescent="0.25">
      <c r="A9" s="15" t="s">
        <v>376</v>
      </c>
      <c r="B9" s="17" t="s">
        <v>148</v>
      </c>
      <c r="C9" s="16" t="s">
        <v>570</v>
      </c>
      <c r="D9" s="16">
        <v>34.200000000000003</v>
      </c>
      <c r="E9" s="16">
        <v>0.03</v>
      </c>
      <c r="F9" s="16">
        <f>Table1[[#This Row],[Column2]]-Table1[[#This Row],[Column22]]</f>
        <v>34.17</v>
      </c>
      <c r="G9" s="16">
        <f>Table1[[#This Row],[Column2]]+Table1[[#This Row],[Column22]]</f>
        <v>34.230000000000004</v>
      </c>
      <c r="H9" s="15" t="s">
        <v>321</v>
      </c>
      <c r="I9" s="16" t="s">
        <v>571</v>
      </c>
      <c r="J9" s="16">
        <v>34.200000000000003</v>
      </c>
      <c r="K9" s="16">
        <v>0.03</v>
      </c>
      <c r="L9" s="16">
        <f>Table1[[#This Row],[Column3]]-Table1[[#This Row],[Column4]]</f>
        <v>34.17</v>
      </c>
      <c r="M9" s="16">
        <f>Table1[[#This Row],[Column3]]+Table1[[#This Row],[Column4]]</f>
        <v>34.230000000000004</v>
      </c>
      <c r="N9" s="15" t="s">
        <v>26</v>
      </c>
      <c r="O9" s="15" t="s">
        <v>325</v>
      </c>
      <c r="P9" s="15" t="s">
        <v>377</v>
      </c>
      <c r="Q9" s="15">
        <v>454.2</v>
      </c>
      <c r="R9" s="15">
        <v>0.5</v>
      </c>
      <c r="S9" s="15">
        <f>Table1[[#This Row],[Column5]]-Table1[[#This Row],[Column6]]</f>
        <v>453.7</v>
      </c>
      <c r="T9" s="15">
        <f>Table1[[#This Row],[Column5]]+Table1[[#This Row],[Column6]]</f>
        <v>454.7</v>
      </c>
      <c r="U9" s="15" t="s">
        <v>24</v>
      </c>
      <c r="V9" s="17">
        <v>233</v>
      </c>
      <c r="W9" s="15" t="s">
        <v>28</v>
      </c>
      <c r="X9" s="15" t="s">
        <v>27</v>
      </c>
      <c r="Y9" s="15" t="s">
        <v>28</v>
      </c>
      <c r="Z9" s="15" t="s">
        <v>28</v>
      </c>
      <c r="AA9" s="15" t="s">
        <v>28</v>
      </c>
      <c r="AB9" s="15" t="s">
        <v>28</v>
      </c>
      <c r="AC9" s="15" t="s">
        <v>28</v>
      </c>
      <c r="AD9" s="15" t="s">
        <v>28</v>
      </c>
      <c r="AE9" s="15" t="s">
        <v>28</v>
      </c>
      <c r="AF9" s="15" t="s">
        <v>28</v>
      </c>
      <c r="AG9" s="15" t="s">
        <v>28</v>
      </c>
      <c r="AH9" s="15" t="s">
        <v>28</v>
      </c>
      <c r="AI9" s="15" t="s">
        <v>28</v>
      </c>
      <c r="AJ9" s="15" t="s">
        <v>28</v>
      </c>
      <c r="AK9" s="15" t="s">
        <v>28</v>
      </c>
      <c r="AL9" s="15" t="s">
        <v>28</v>
      </c>
      <c r="AM9" s="15" t="s">
        <v>28</v>
      </c>
      <c r="AN9" s="15" t="s">
        <v>28</v>
      </c>
      <c r="AO9" s="15" t="s">
        <v>28</v>
      </c>
      <c r="AP9" s="17" t="s">
        <v>434</v>
      </c>
      <c r="AQ9" s="17" t="s">
        <v>435</v>
      </c>
      <c r="AR9" s="17" t="s">
        <v>440</v>
      </c>
      <c r="AS9" s="17" t="s">
        <v>441</v>
      </c>
      <c r="AT9" s="17" t="s">
        <v>438</v>
      </c>
      <c r="AU9" s="17" t="s">
        <v>439</v>
      </c>
      <c r="AV9" s="15"/>
      <c r="BO9" s="17" t="s">
        <v>723</v>
      </c>
      <c r="BQ9" s="17">
        <v>7</v>
      </c>
      <c r="BR9" s="17" t="s">
        <v>772</v>
      </c>
    </row>
    <row r="10" spans="1:76" x14ac:dyDescent="0.25">
      <c r="A10" s="15" t="s">
        <v>334</v>
      </c>
      <c r="B10" s="17" t="s">
        <v>148</v>
      </c>
      <c r="C10" s="16" t="s">
        <v>223</v>
      </c>
      <c r="D10" s="16">
        <v>34.183</v>
      </c>
      <c r="E10" s="16">
        <v>3.3000000000000002E-2</v>
      </c>
      <c r="F10" s="16">
        <f>Table1[[#This Row],[Column2]]-Table1[[#This Row],[Column22]]</f>
        <v>34.15</v>
      </c>
      <c r="G10" s="16">
        <f>Table1[[#This Row],[Column2]]+Table1[[#This Row],[Column22]]</f>
        <v>34.216000000000001</v>
      </c>
      <c r="H10" s="15" t="s">
        <v>321</v>
      </c>
      <c r="I10" s="16" t="s">
        <v>223</v>
      </c>
      <c r="J10" s="16">
        <v>34.183</v>
      </c>
      <c r="K10" s="16">
        <v>3.3000000000000002E-2</v>
      </c>
      <c r="L10" s="16">
        <f>Table1[[#This Row],[Column3]]-Table1[[#This Row],[Column4]]</f>
        <v>34.15</v>
      </c>
      <c r="M10" s="16">
        <f>Table1[[#This Row],[Column3]]+Table1[[#This Row],[Column4]]</f>
        <v>34.216000000000001</v>
      </c>
      <c r="N10" s="15" t="s">
        <v>30</v>
      </c>
      <c r="O10" s="15" t="s">
        <v>325</v>
      </c>
      <c r="P10" s="15" t="s">
        <v>335</v>
      </c>
      <c r="Q10" s="15">
        <v>426.7</v>
      </c>
      <c r="R10" s="15">
        <v>0.5</v>
      </c>
      <c r="S10" s="15">
        <f>Table1[[#This Row],[Column5]]-Table1[[#This Row],[Column6]]</f>
        <v>426.2</v>
      </c>
      <c r="T10" s="15">
        <f>Table1[[#This Row],[Column5]]+Table1[[#This Row],[Column6]]</f>
        <v>427.2</v>
      </c>
      <c r="U10" s="15" t="s">
        <v>24</v>
      </c>
      <c r="V10" s="17">
        <v>219</v>
      </c>
      <c r="W10" s="15" t="s">
        <v>28</v>
      </c>
      <c r="X10" s="15" t="s">
        <v>27</v>
      </c>
      <c r="Y10" s="15" t="s">
        <v>28</v>
      </c>
      <c r="Z10" s="15" t="s">
        <v>28</v>
      </c>
      <c r="AA10" s="15" t="s">
        <v>28</v>
      </c>
      <c r="AB10" s="15" t="s">
        <v>28</v>
      </c>
      <c r="AC10" s="15" t="s">
        <v>28</v>
      </c>
      <c r="AD10" s="15" t="s">
        <v>28</v>
      </c>
      <c r="AE10" s="15" t="s">
        <v>28</v>
      </c>
      <c r="AF10" s="15" t="s">
        <v>28</v>
      </c>
      <c r="AG10" s="15" t="s">
        <v>28</v>
      </c>
      <c r="AH10" s="15" t="s">
        <v>28</v>
      </c>
      <c r="AI10" s="15" t="s">
        <v>28</v>
      </c>
      <c r="AJ10" s="15" t="s">
        <v>28</v>
      </c>
      <c r="AK10" s="15" t="s">
        <v>28</v>
      </c>
      <c r="AL10" s="15" t="s">
        <v>28</v>
      </c>
      <c r="AM10" s="15" t="s">
        <v>28</v>
      </c>
      <c r="AN10" s="15" t="s">
        <v>28</v>
      </c>
      <c r="AO10" s="15" t="s">
        <v>28</v>
      </c>
      <c r="AP10" s="17" t="s">
        <v>434</v>
      </c>
      <c r="AQ10" s="17" t="s">
        <v>435</v>
      </c>
      <c r="AR10" s="17" t="s">
        <v>442</v>
      </c>
      <c r="AS10" s="17" t="s">
        <v>28</v>
      </c>
      <c r="AT10" s="17" t="s">
        <v>438</v>
      </c>
      <c r="AU10" s="17" t="s">
        <v>439</v>
      </c>
      <c r="AV10" s="15"/>
      <c r="BO10" s="17" t="s">
        <v>722</v>
      </c>
      <c r="BQ10" s="17">
        <v>7</v>
      </c>
      <c r="BW10" s="17" t="s">
        <v>443</v>
      </c>
      <c r="BX10" s="17">
        <v>30.88</v>
      </c>
    </row>
    <row r="11" spans="1:76" x14ac:dyDescent="0.25">
      <c r="A11" s="15" t="s">
        <v>374</v>
      </c>
      <c r="B11" s="17" t="s">
        <v>148</v>
      </c>
      <c r="C11" s="16" t="s">
        <v>223</v>
      </c>
      <c r="D11" s="16">
        <v>34.183</v>
      </c>
      <c r="E11" s="16">
        <v>3.3000000000000002E-2</v>
      </c>
      <c r="F11" s="16">
        <f>Table1[[#This Row],[Column2]]-Table1[[#This Row],[Column22]]</f>
        <v>34.15</v>
      </c>
      <c r="G11" s="16">
        <f>Table1[[#This Row],[Column2]]+Table1[[#This Row],[Column22]]</f>
        <v>34.216000000000001</v>
      </c>
      <c r="H11" s="15" t="s">
        <v>321</v>
      </c>
      <c r="I11" s="16" t="s">
        <v>223</v>
      </c>
      <c r="J11" s="16">
        <v>34.183</v>
      </c>
      <c r="K11" s="16">
        <v>3.3000000000000002E-2</v>
      </c>
      <c r="L11" s="16">
        <f>Table1[[#This Row],[Column3]]-Table1[[#This Row],[Column4]]</f>
        <v>34.15</v>
      </c>
      <c r="M11" s="16">
        <f>Table1[[#This Row],[Column3]]+Table1[[#This Row],[Column4]]</f>
        <v>34.216000000000001</v>
      </c>
      <c r="N11" s="15" t="s">
        <v>30</v>
      </c>
      <c r="O11" s="15" t="s">
        <v>768</v>
      </c>
      <c r="P11" s="15" t="s">
        <v>375</v>
      </c>
      <c r="Q11" s="15">
        <v>416</v>
      </c>
      <c r="R11" s="15">
        <v>0.5</v>
      </c>
      <c r="S11" s="15">
        <f>Table1[[#This Row],[Column5]]-Table1[[#This Row],[Column6]]</f>
        <v>415.5</v>
      </c>
      <c r="T11" s="15">
        <f>Table1[[#This Row],[Column5]]+Table1[[#This Row],[Column6]]</f>
        <v>416.5</v>
      </c>
      <c r="U11" s="15" t="s">
        <v>24</v>
      </c>
      <c r="V11" s="17">
        <v>214</v>
      </c>
      <c r="W11" s="15" t="s">
        <v>28</v>
      </c>
      <c r="X11" s="15" t="s">
        <v>27</v>
      </c>
      <c r="Y11" s="15" t="s">
        <v>28</v>
      </c>
      <c r="Z11" s="15" t="s">
        <v>28</v>
      </c>
      <c r="AA11" s="15" t="s">
        <v>28</v>
      </c>
      <c r="AB11" s="15" t="s">
        <v>28</v>
      </c>
      <c r="AC11" s="15" t="s">
        <v>28</v>
      </c>
      <c r="AD11" s="15" t="s">
        <v>28</v>
      </c>
      <c r="AE11" s="15" t="s">
        <v>28</v>
      </c>
      <c r="AF11" s="15" t="s">
        <v>28</v>
      </c>
      <c r="AG11" s="15" t="s">
        <v>28</v>
      </c>
      <c r="AH11" s="15" t="s">
        <v>28</v>
      </c>
      <c r="AI11" s="15" t="s">
        <v>28</v>
      </c>
      <c r="AJ11" s="15" t="s">
        <v>28</v>
      </c>
      <c r="AK11" s="15" t="s">
        <v>28</v>
      </c>
      <c r="AL11" s="15" t="s">
        <v>28</v>
      </c>
      <c r="AM11" s="15" t="s">
        <v>28</v>
      </c>
      <c r="AN11" s="15" t="s">
        <v>28</v>
      </c>
      <c r="AO11" s="15" t="s">
        <v>28</v>
      </c>
      <c r="AP11" s="17" t="s">
        <v>434</v>
      </c>
      <c r="AQ11" s="17" t="s">
        <v>435</v>
      </c>
      <c r="AR11" s="17" t="s">
        <v>440</v>
      </c>
      <c r="AS11" s="17" t="s">
        <v>441</v>
      </c>
      <c r="AT11" s="17" t="s">
        <v>438</v>
      </c>
      <c r="AU11" s="17" t="s">
        <v>439</v>
      </c>
      <c r="AV11" s="15"/>
      <c r="BO11" s="17" t="s">
        <v>722</v>
      </c>
      <c r="BQ11" s="17">
        <v>7</v>
      </c>
      <c r="BR11" s="17" t="s">
        <v>770</v>
      </c>
    </row>
    <row r="12" spans="1:76" x14ac:dyDescent="0.25">
      <c r="A12" s="15" t="s">
        <v>336</v>
      </c>
      <c r="B12" s="17" t="s">
        <v>148</v>
      </c>
      <c r="C12" s="16" t="s">
        <v>223</v>
      </c>
      <c r="D12" s="16">
        <v>34.183</v>
      </c>
      <c r="E12" s="16">
        <v>3.3000000000000002E-2</v>
      </c>
      <c r="F12" s="16">
        <f>Table1[[#This Row],[Column2]]-Table1[[#This Row],[Column22]]</f>
        <v>34.15</v>
      </c>
      <c r="G12" s="16">
        <f>Table1[[#This Row],[Column2]]+Table1[[#This Row],[Column22]]</f>
        <v>34.216000000000001</v>
      </c>
      <c r="H12" s="15" t="s">
        <v>321</v>
      </c>
      <c r="I12" s="16" t="s">
        <v>223</v>
      </c>
      <c r="J12" s="16">
        <v>34.183</v>
      </c>
      <c r="K12" s="16">
        <v>3.3000000000000002E-2</v>
      </c>
      <c r="L12" s="16">
        <f>Table1[[#This Row],[Column3]]-Table1[[#This Row],[Column4]]</f>
        <v>34.15</v>
      </c>
      <c r="M12" s="16">
        <f>Table1[[#This Row],[Column3]]+Table1[[#This Row],[Column4]]</f>
        <v>34.216000000000001</v>
      </c>
      <c r="N12" s="15" t="s">
        <v>30</v>
      </c>
      <c r="O12" s="15" t="s">
        <v>325</v>
      </c>
      <c r="P12" s="15" t="s">
        <v>392</v>
      </c>
      <c r="Q12" s="15">
        <v>429.6</v>
      </c>
      <c r="R12" s="15">
        <v>0.5</v>
      </c>
      <c r="S12" s="15">
        <f>Table1[[#This Row],[Column5]]-Table1[[#This Row],[Column6]]</f>
        <v>429.1</v>
      </c>
      <c r="T12" s="15">
        <f>Table1[[#This Row],[Column5]]+Table1[[#This Row],[Column6]]</f>
        <v>430.1</v>
      </c>
      <c r="U12" s="15" t="s">
        <v>24</v>
      </c>
      <c r="V12" s="17">
        <v>221</v>
      </c>
      <c r="W12" s="15" t="s">
        <v>28</v>
      </c>
      <c r="X12" s="15" t="s">
        <v>27</v>
      </c>
      <c r="Y12" s="15" t="s">
        <v>28</v>
      </c>
      <c r="Z12" s="15" t="s">
        <v>28</v>
      </c>
      <c r="AA12" s="15" t="s">
        <v>28</v>
      </c>
      <c r="AB12" s="15" t="s">
        <v>28</v>
      </c>
      <c r="AC12" s="15" t="s">
        <v>28</v>
      </c>
      <c r="AD12" s="15" t="s">
        <v>28</v>
      </c>
      <c r="AE12" s="15" t="s">
        <v>28</v>
      </c>
      <c r="AF12" s="15" t="s">
        <v>28</v>
      </c>
      <c r="AG12" s="15" t="s">
        <v>28</v>
      </c>
      <c r="AH12" s="15" t="s">
        <v>28</v>
      </c>
      <c r="AI12" s="15" t="s">
        <v>28</v>
      </c>
      <c r="AJ12" s="15" t="s">
        <v>28</v>
      </c>
      <c r="AK12" s="15" t="s">
        <v>28</v>
      </c>
      <c r="AL12" s="15" t="s">
        <v>28</v>
      </c>
      <c r="AM12" s="15" t="s">
        <v>28</v>
      </c>
      <c r="AN12" s="15" t="s">
        <v>28</v>
      </c>
      <c r="AO12" s="15" t="s">
        <v>28</v>
      </c>
      <c r="AP12" s="17" t="s">
        <v>434</v>
      </c>
      <c r="AQ12" s="17" t="s">
        <v>435</v>
      </c>
      <c r="AR12" s="17" t="s">
        <v>442</v>
      </c>
      <c r="AS12" s="17" t="s">
        <v>28</v>
      </c>
      <c r="AT12" s="17" t="s">
        <v>438</v>
      </c>
      <c r="AU12" s="17" t="s">
        <v>439</v>
      </c>
      <c r="AV12" s="15"/>
      <c r="BO12" s="17" t="s">
        <v>722</v>
      </c>
      <c r="BQ12" s="17">
        <v>7</v>
      </c>
      <c r="BR12" s="17" t="s">
        <v>770</v>
      </c>
      <c r="BW12" s="17" t="s">
        <v>443</v>
      </c>
      <c r="BX12" s="17">
        <v>30.88</v>
      </c>
    </row>
    <row r="13" spans="1:76" x14ac:dyDescent="0.25">
      <c r="A13" s="15" t="s">
        <v>401</v>
      </c>
      <c r="B13" s="17" t="s">
        <v>148</v>
      </c>
      <c r="C13" s="16" t="s">
        <v>223</v>
      </c>
      <c r="D13" s="16">
        <v>34.183</v>
      </c>
      <c r="E13" s="16">
        <v>3.3000000000000002E-2</v>
      </c>
      <c r="F13" s="16">
        <f>Table1[[#This Row],[Column2]]-Table1[[#This Row],[Column22]]</f>
        <v>34.15</v>
      </c>
      <c r="G13" s="16">
        <f>Table1[[#This Row],[Column2]]+Table1[[#This Row],[Column22]]</f>
        <v>34.216000000000001</v>
      </c>
      <c r="H13" s="15" t="s">
        <v>321</v>
      </c>
      <c r="I13" s="16" t="s">
        <v>223</v>
      </c>
      <c r="J13" s="16">
        <v>34.183</v>
      </c>
      <c r="K13" s="16">
        <v>3.3000000000000002E-2</v>
      </c>
      <c r="L13" s="16">
        <f>Table1[[#This Row],[Column3]]-Table1[[#This Row],[Column4]]</f>
        <v>34.15</v>
      </c>
      <c r="M13" s="16">
        <f>Table1[[#This Row],[Column3]]+Table1[[#This Row],[Column4]]</f>
        <v>34.216000000000001</v>
      </c>
      <c r="N13" s="15" t="s">
        <v>30</v>
      </c>
      <c r="O13" s="15" t="s">
        <v>325</v>
      </c>
      <c r="P13" s="15" t="s">
        <v>392</v>
      </c>
      <c r="Q13" s="15">
        <v>429.6</v>
      </c>
      <c r="R13" s="15">
        <v>0.5</v>
      </c>
      <c r="S13" s="15">
        <f>Table1[[#This Row],[Column5]]-Table1[[#This Row],[Column6]]</f>
        <v>429.1</v>
      </c>
      <c r="T13" s="15">
        <f>Table1[[#This Row],[Column5]]+Table1[[#This Row],[Column6]]</f>
        <v>430.1</v>
      </c>
      <c r="U13" s="15" t="s">
        <v>24</v>
      </c>
      <c r="V13" s="17">
        <v>221</v>
      </c>
      <c r="W13" s="15" t="s">
        <v>28</v>
      </c>
      <c r="X13" s="15" t="s">
        <v>27</v>
      </c>
      <c r="Y13" s="15" t="s">
        <v>28</v>
      </c>
      <c r="Z13" s="15" t="s">
        <v>28</v>
      </c>
      <c r="AA13" s="15" t="s">
        <v>28</v>
      </c>
      <c r="AB13" s="15" t="s">
        <v>28</v>
      </c>
      <c r="AC13" s="15" t="s">
        <v>28</v>
      </c>
      <c r="AD13" s="15" t="s">
        <v>28</v>
      </c>
      <c r="AE13" s="15" t="s">
        <v>28</v>
      </c>
      <c r="AF13" s="15" t="s">
        <v>28</v>
      </c>
      <c r="AG13" s="15" t="s">
        <v>28</v>
      </c>
      <c r="AH13" s="15" t="s">
        <v>28</v>
      </c>
      <c r="AI13" s="15" t="s">
        <v>28</v>
      </c>
      <c r="AJ13" s="15" t="s">
        <v>28</v>
      </c>
      <c r="AK13" s="15" t="s">
        <v>28</v>
      </c>
      <c r="AL13" s="15" t="s">
        <v>28</v>
      </c>
      <c r="AM13" s="15" t="s">
        <v>28</v>
      </c>
      <c r="AN13" s="15" t="s">
        <v>28</v>
      </c>
      <c r="AO13" s="15" t="s">
        <v>28</v>
      </c>
      <c r="AP13" s="17" t="s">
        <v>434</v>
      </c>
      <c r="AQ13" s="17" t="s">
        <v>435</v>
      </c>
      <c r="AR13" s="17" t="s">
        <v>569</v>
      </c>
      <c r="AS13" s="17" t="s">
        <v>441</v>
      </c>
      <c r="AT13" s="17" t="s">
        <v>438</v>
      </c>
      <c r="AU13" s="17" t="s">
        <v>439</v>
      </c>
      <c r="AV13" s="15"/>
      <c r="BO13" s="17" t="s">
        <v>722</v>
      </c>
      <c r="BQ13" s="17">
        <v>7</v>
      </c>
      <c r="BR13" s="17" t="s">
        <v>770</v>
      </c>
      <c r="BW13" s="17" t="s">
        <v>443</v>
      </c>
      <c r="BX13" s="17">
        <v>30.88</v>
      </c>
    </row>
    <row r="14" spans="1:76" x14ac:dyDescent="0.25">
      <c r="A14" s="15" t="s">
        <v>390</v>
      </c>
      <c r="B14" s="17" t="s">
        <v>148</v>
      </c>
      <c r="C14" s="16" t="s">
        <v>223</v>
      </c>
      <c r="D14" s="16">
        <v>34.183</v>
      </c>
      <c r="E14" s="16">
        <v>3.3000000000000002E-2</v>
      </c>
      <c r="F14" s="16">
        <f>Table1[[#This Row],[Column2]]-Table1[[#This Row],[Column22]]</f>
        <v>34.15</v>
      </c>
      <c r="G14" s="16">
        <f>Table1[[#This Row],[Column2]]+Table1[[#This Row],[Column22]]</f>
        <v>34.216000000000001</v>
      </c>
      <c r="H14" s="15" t="s">
        <v>321</v>
      </c>
      <c r="I14" s="16" t="s">
        <v>224</v>
      </c>
      <c r="J14" s="16">
        <v>33.359000000000002</v>
      </c>
      <c r="K14" s="16">
        <v>3.3000000000000002E-2</v>
      </c>
      <c r="L14" s="16">
        <f>Table1[[#This Row],[Column3]]-Table1[[#This Row],[Column4]]</f>
        <v>33.326000000000001</v>
      </c>
      <c r="M14" s="16">
        <f>Table1[[#This Row],[Column3]]+Table1[[#This Row],[Column4]]</f>
        <v>33.392000000000003</v>
      </c>
      <c r="N14" s="15" t="s">
        <v>30</v>
      </c>
      <c r="O14" s="15" t="s">
        <v>325</v>
      </c>
      <c r="P14" s="15" t="s">
        <v>391</v>
      </c>
      <c r="Q14" s="15">
        <v>360.5</v>
      </c>
      <c r="R14" s="15">
        <v>0.5</v>
      </c>
      <c r="S14" s="15">
        <f>Table1[[#This Row],[Column5]]-Table1[[#This Row],[Column6]]</f>
        <v>360</v>
      </c>
      <c r="T14" s="15">
        <f>Table1[[#This Row],[Column5]]+Table1[[#This Row],[Column6]]</f>
        <v>361</v>
      </c>
      <c r="U14" s="15" t="s">
        <v>24</v>
      </c>
      <c r="V14" s="17">
        <v>186</v>
      </c>
      <c r="W14" s="15" t="s">
        <v>28</v>
      </c>
      <c r="X14" s="15" t="s">
        <v>27</v>
      </c>
      <c r="Y14" s="15" t="s">
        <v>28</v>
      </c>
      <c r="Z14" s="15" t="s">
        <v>28</v>
      </c>
      <c r="AA14" s="15" t="s">
        <v>28</v>
      </c>
      <c r="AB14" s="15" t="s">
        <v>28</v>
      </c>
      <c r="AC14" s="15" t="s">
        <v>28</v>
      </c>
      <c r="AD14" s="15" t="s">
        <v>28</v>
      </c>
      <c r="AE14" s="15" t="s">
        <v>28</v>
      </c>
      <c r="AF14" s="15" t="s">
        <v>28</v>
      </c>
      <c r="AG14" s="15" t="s">
        <v>28</v>
      </c>
      <c r="AH14" s="15" t="s">
        <v>28</v>
      </c>
      <c r="AI14" s="15" t="s">
        <v>28</v>
      </c>
      <c r="AJ14" s="15" t="s">
        <v>28</v>
      </c>
      <c r="AK14" s="15" t="s">
        <v>28</v>
      </c>
      <c r="AL14" s="15" t="s">
        <v>28</v>
      </c>
      <c r="AM14" s="15" t="s">
        <v>28</v>
      </c>
      <c r="AN14" s="15" t="s">
        <v>28</v>
      </c>
      <c r="AO14" s="15" t="s">
        <v>28</v>
      </c>
      <c r="AP14" s="17" t="s">
        <v>434</v>
      </c>
      <c r="AQ14" s="17" t="s">
        <v>435</v>
      </c>
      <c r="AR14" s="17" t="s">
        <v>436</v>
      </c>
      <c r="AS14" s="17" t="s">
        <v>437</v>
      </c>
      <c r="AT14" s="17" t="s">
        <v>438</v>
      </c>
      <c r="AU14" s="17" t="s">
        <v>439</v>
      </c>
      <c r="AV14" s="15"/>
      <c r="BO14" s="17" t="s">
        <v>722</v>
      </c>
      <c r="BQ14" s="17">
        <v>7</v>
      </c>
      <c r="BR14" s="17" t="s">
        <v>770</v>
      </c>
    </row>
    <row r="15" spans="1:76" x14ac:dyDescent="0.25">
      <c r="A15" s="15" t="s">
        <v>549</v>
      </c>
      <c r="B15" s="17" t="s">
        <v>148</v>
      </c>
      <c r="C15" s="16" t="s">
        <v>223</v>
      </c>
      <c r="D15" s="16">
        <v>34.183</v>
      </c>
      <c r="E15" s="16">
        <v>3.3000000000000002E-2</v>
      </c>
      <c r="F15" s="36">
        <f>Table1[[#This Row],[Column2]]-Table1[[#This Row],[Column22]]</f>
        <v>34.15</v>
      </c>
      <c r="G15" s="36">
        <f>Table1[[#This Row],[Column2]]+Table1[[#This Row],[Column22]]</f>
        <v>34.216000000000001</v>
      </c>
      <c r="H15" s="15" t="s">
        <v>321</v>
      </c>
      <c r="I15" s="16" t="s">
        <v>224</v>
      </c>
      <c r="J15" s="16">
        <v>33.359000000000002</v>
      </c>
      <c r="K15" s="16">
        <v>3.3000000000000002E-2</v>
      </c>
      <c r="L15" s="36">
        <f>Table1[[#This Row],[Column3]]-Table1[[#This Row],[Column4]]</f>
        <v>33.326000000000001</v>
      </c>
      <c r="M15" s="36">
        <f>Table1[[#This Row],[Column3]]+Table1[[#This Row],[Column4]]</f>
        <v>33.392000000000003</v>
      </c>
      <c r="N15" s="15" t="s">
        <v>30</v>
      </c>
      <c r="O15" s="15" t="s">
        <v>325</v>
      </c>
      <c r="P15" s="15" t="s">
        <v>550</v>
      </c>
      <c r="Q15" s="35">
        <v>437</v>
      </c>
      <c r="R15" s="35">
        <v>0.5</v>
      </c>
      <c r="S15" s="35">
        <f>Table1[[#This Row],[Column5]]-Table1[[#This Row],[Column6]]</f>
        <v>436.5</v>
      </c>
      <c r="T15" s="35">
        <f>Table1[[#This Row],[Column5]]+Table1[[#This Row],[Column6]]</f>
        <v>437.5</v>
      </c>
      <c r="U15" s="15" t="s">
        <v>24</v>
      </c>
      <c r="V15" s="35">
        <v>225</v>
      </c>
      <c r="W15" s="35" t="s">
        <v>28</v>
      </c>
      <c r="X15" s="15" t="s">
        <v>27</v>
      </c>
      <c r="Y15" s="15" t="s">
        <v>28</v>
      </c>
      <c r="Z15" s="15" t="s">
        <v>28</v>
      </c>
      <c r="AA15" s="15" t="s">
        <v>28</v>
      </c>
      <c r="AB15" s="15" t="s">
        <v>28</v>
      </c>
      <c r="AC15" s="15" t="s">
        <v>28</v>
      </c>
      <c r="AD15" s="15" t="s">
        <v>28</v>
      </c>
      <c r="AE15" s="15" t="s">
        <v>28</v>
      </c>
      <c r="AF15" s="15" t="s">
        <v>28</v>
      </c>
      <c r="AG15" s="15" t="s">
        <v>28</v>
      </c>
      <c r="AH15" s="15" t="s">
        <v>28</v>
      </c>
      <c r="AI15" s="15" t="s">
        <v>28</v>
      </c>
      <c r="AJ15" s="15" t="s">
        <v>28</v>
      </c>
      <c r="AK15" s="15" t="s">
        <v>28</v>
      </c>
      <c r="AL15" s="15" t="s">
        <v>28</v>
      </c>
      <c r="AM15" s="15" t="s">
        <v>28</v>
      </c>
      <c r="AN15" s="15" t="s">
        <v>28</v>
      </c>
      <c r="AO15" s="15" t="s">
        <v>28</v>
      </c>
      <c r="AP15" s="17" t="s">
        <v>434</v>
      </c>
      <c r="AQ15" s="17" t="s">
        <v>435</v>
      </c>
      <c r="AR15" s="17" t="s">
        <v>442</v>
      </c>
      <c r="AS15" s="17" t="s">
        <v>437</v>
      </c>
      <c r="AT15" s="17" t="s">
        <v>438</v>
      </c>
      <c r="AU15" s="17" t="s">
        <v>439</v>
      </c>
      <c r="AV15" s="15"/>
      <c r="BO15" s="17" t="s">
        <v>722</v>
      </c>
      <c r="BQ15" s="17">
        <v>7</v>
      </c>
      <c r="BR15" s="17" t="s">
        <v>770</v>
      </c>
      <c r="BW15" s="17" t="s">
        <v>551</v>
      </c>
      <c r="BX15" s="17">
        <v>30.88</v>
      </c>
    </row>
    <row r="16" spans="1:76" x14ac:dyDescent="0.25">
      <c r="A16" s="15" t="s">
        <v>34</v>
      </c>
      <c r="B16" s="17" t="s">
        <v>148</v>
      </c>
      <c r="C16" s="16" t="s">
        <v>339</v>
      </c>
      <c r="D16" s="16">
        <v>31.009</v>
      </c>
      <c r="E16" s="16">
        <v>3.1E-2</v>
      </c>
      <c r="F16" s="16">
        <f>Table1[[#This Row],[Column2]]-Table1[[#This Row],[Column22]]</f>
        <v>30.978000000000002</v>
      </c>
      <c r="G16" s="16">
        <f>Table1[[#This Row],[Column2]]+Table1[[#This Row],[Column22]]</f>
        <v>31.04</v>
      </c>
      <c r="H16" s="15" t="s">
        <v>322</v>
      </c>
      <c r="I16" s="16" t="s">
        <v>226</v>
      </c>
      <c r="J16" s="16">
        <v>30.998000000000001</v>
      </c>
      <c r="K16" s="16">
        <v>3.1E-2</v>
      </c>
      <c r="L16" s="16">
        <f>Table1[[#This Row],[Column3]]-Table1[[#This Row],[Column4]]</f>
        <v>30.967000000000002</v>
      </c>
      <c r="M16" s="16">
        <f>Table1[[#This Row],[Column3]]+Table1[[#This Row],[Column4]]</f>
        <v>31.029</v>
      </c>
      <c r="N16" s="15" t="s">
        <v>26</v>
      </c>
      <c r="O16" s="15" t="s">
        <v>323</v>
      </c>
      <c r="P16" s="15" t="s">
        <v>205</v>
      </c>
      <c r="Q16" s="15">
        <v>348.1</v>
      </c>
      <c r="R16" s="15">
        <v>0.5</v>
      </c>
      <c r="S16" s="15">
        <f>Table1[[#This Row],[Column5]]-Table1[[#This Row],[Column6]]</f>
        <v>347.6</v>
      </c>
      <c r="T16" s="15">
        <f>Table1[[#This Row],[Column5]]+Table1[[#This Row],[Column6]]</f>
        <v>348.6</v>
      </c>
      <c r="U16" s="15" t="s">
        <v>24</v>
      </c>
      <c r="V16" s="17">
        <v>179</v>
      </c>
      <c r="W16" s="15" t="s">
        <v>28</v>
      </c>
      <c r="X16" s="15" t="s">
        <v>27</v>
      </c>
      <c r="Y16" s="15" t="s">
        <v>28</v>
      </c>
      <c r="Z16" s="15" t="s">
        <v>28</v>
      </c>
      <c r="AA16" s="15" t="s">
        <v>28</v>
      </c>
      <c r="AB16" s="15" t="s">
        <v>28</v>
      </c>
      <c r="AC16" s="15" t="s">
        <v>28</v>
      </c>
      <c r="AD16" s="15" t="s">
        <v>28</v>
      </c>
      <c r="AE16" s="15" t="s">
        <v>28</v>
      </c>
      <c r="AF16" s="15" t="s">
        <v>28</v>
      </c>
      <c r="AG16" s="15" t="s">
        <v>28</v>
      </c>
      <c r="AH16" s="15" t="s">
        <v>28</v>
      </c>
      <c r="AI16" s="15" t="s">
        <v>28</v>
      </c>
      <c r="AJ16" s="15" t="s">
        <v>28</v>
      </c>
      <c r="AK16" s="15" t="s">
        <v>28</v>
      </c>
      <c r="AL16" s="15" t="s">
        <v>28</v>
      </c>
      <c r="AM16" s="15" t="s">
        <v>28</v>
      </c>
      <c r="AN16" s="15" t="s">
        <v>28</v>
      </c>
      <c r="AO16" s="15" t="s">
        <v>28</v>
      </c>
      <c r="AP16" s="17" t="s">
        <v>28</v>
      </c>
      <c r="AQ16" s="17" t="s">
        <v>573</v>
      </c>
      <c r="AR16" s="17" t="s">
        <v>28</v>
      </c>
      <c r="AS16" s="17" t="s">
        <v>572</v>
      </c>
      <c r="AT16" s="17" t="s">
        <v>438</v>
      </c>
      <c r="AU16" s="17" t="s">
        <v>439</v>
      </c>
      <c r="AV16" s="15"/>
      <c r="BO16" s="17" t="s">
        <v>722</v>
      </c>
      <c r="BQ16" s="17">
        <v>7</v>
      </c>
      <c r="BR16" s="17" t="s">
        <v>770</v>
      </c>
    </row>
    <row r="17" spans="1:78" x14ac:dyDescent="0.25">
      <c r="A17" s="15" t="s">
        <v>337</v>
      </c>
      <c r="B17" s="17" t="s">
        <v>148</v>
      </c>
      <c r="C17" s="16" t="s">
        <v>339</v>
      </c>
      <c r="D17" s="16">
        <v>31.009</v>
      </c>
      <c r="E17" s="16">
        <v>3.1E-2</v>
      </c>
      <c r="F17" s="16">
        <f>Table1[[#This Row],[Column2]]-Table1[[#This Row],[Column22]]</f>
        <v>30.978000000000002</v>
      </c>
      <c r="G17" s="16">
        <f>Table1[[#This Row],[Column2]]+Table1[[#This Row],[Column22]]</f>
        <v>31.04</v>
      </c>
      <c r="H17" s="15" t="s">
        <v>322</v>
      </c>
      <c r="I17" s="16" t="s">
        <v>228</v>
      </c>
      <c r="J17" s="16">
        <v>31.178999999999998</v>
      </c>
      <c r="K17" s="16">
        <v>3.1E-2</v>
      </c>
      <c r="L17" s="16">
        <f>Table1[[#This Row],[Column3]]-Table1[[#This Row],[Column4]]</f>
        <v>31.148</v>
      </c>
      <c r="M17" s="16">
        <f>Table1[[#This Row],[Column3]]+Table1[[#This Row],[Column4]]</f>
        <v>31.209999999999997</v>
      </c>
      <c r="N17" s="15" t="s">
        <v>26</v>
      </c>
      <c r="O17" s="15" t="s">
        <v>326</v>
      </c>
      <c r="P17" s="15" t="s">
        <v>338</v>
      </c>
      <c r="Q17" s="15">
        <v>436.3</v>
      </c>
      <c r="R17" s="15">
        <v>0.5</v>
      </c>
      <c r="S17" s="15">
        <f>Table1[[#This Row],[Column5]]-Table1[[#This Row],[Column6]]</f>
        <v>435.8</v>
      </c>
      <c r="T17" s="15">
        <f>Table1[[#This Row],[Column5]]+Table1[[#This Row],[Column6]]</f>
        <v>436.8</v>
      </c>
      <c r="U17" s="15" t="s">
        <v>24</v>
      </c>
      <c r="V17" s="17">
        <v>222</v>
      </c>
      <c r="W17" s="15" t="s">
        <v>28</v>
      </c>
      <c r="X17" s="15" t="s">
        <v>28</v>
      </c>
      <c r="Y17" s="15" t="s">
        <v>6</v>
      </c>
      <c r="Z17" s="15" t="s">
        <v>28</v>
      </c>
      <c r="AA17" s="15" t="s">
        <v>28</v>
      </c>
      <c r="AB17" s="15" t="s">
        <v>28</v>
      </c>
      <c r="AC17" s="15" t="s">
        <v>28</v>
      </c>
      <c r="AD17" s="15" t="s">
        <v>28</v>
      </c>
      <c r="AE17" s="15" t="s">
        <v>28</v>
      </c>
      <c r="AF17" s="15" t="s">
        <v>28</v>
      </c>
      <c r="AG17" s="15" t="s">
        <v>28</v>
      </c>
      <c r="AH17" s="15" t="s">
        <v>28</v>
      </c>
      <c r="AI17" s="15" t="s">
        <v>28</v>
      </c>
      <c r="AJ17" s="15" t="s">
        <v>28</v>
      </c>
      <c r="AK17" s="15" t="s">
        <v>28</v>
      </c>
      <c r="AL17" s="15" t="s">
        <v>28</v>
      </c>
      <c r="AM17" s="15" t="s">
        <v>28</v>
      </c>
      <c r="AN17" s="15" t="s">
        <v>28</v>
      </c>
      <c r="AO17" s="15" t="s">
        <v>28</v>
      </c>
      <c r="AP17" s="17" t="s">
        <v>28</v>
      </c>
      <c r="AQ17" s="17" t="s">
        <v>573</v>
      </c>
      <c r="AR17" s="17" t="s">
        <v>574</v>
      </c>
      <c r="AS17" s="17" t="s">
        <v>575</v>
      </c>
      <c r="AT17" s="17" t="s">
        <v>438</v>
      </c>
      <c r="AU17" s="17" t="s">
        <v>464</v>
      </c>
      <c r="AV17" s="15"/>
      <c r="BO17" s="17" t="s">
        <v>722</v>
      </c>
      <c r="BQ17" s="17">
        <v>7</v>
      </c>
      <c r="BR17" s="17" t="s">
        <v>772</v>
      </c>
    </row>
    <row r="18" spans="1:78" x14ac:dyDescent="0.25">
      <c r="A18" s="15" t="s">
        <v>36</v>
      </c>
      <c r="B18" s="17" t="s">
        <v>148</v>
      </c>
      <c r="C18" s="15" t="s">
        <v>227</v>
      </c>
      <c r="D18" s="15">
        <v>31.039000000000001</v>
      </c>
      <c r="E18" s="15">
        <v>0.03</v>
      </c>
      <c r="F18" s="16">
        <f>Table1[[#This Row],[Column2]]-Table1[[#This Row],[Column22]]</f>
        <v>31.009</v>
      </c>
      <c r="G18" s="16">
        <f>Table1[[#This Row],[Column2]]+Table1[[#This Row],[Column22]]</f>
        <v>31.069000000000003</v>
      </c>
      <c r="H18" s="15" t="s">
        <v>322</v>
      </c>
      <c r="I18" s="15" t="s">
        <v>228</v>
      </c>
      <c r="J18" s="15">
        <v>30.178999999999998</v>
      </c>
      <c r="K18" s="15">
        <v>3.1E-2</v>
      </c>
      <c r="L18" s="16">
        <f>Table1[[#This Row],[Column3]]-Table1[[#This Row],[Column4]]</f>
        <v>30.148</v>
      </c>
      <c r="M18" s="16">
        <f>Table1[[#This Row],[Column3]]+Table1[[#This Row],[Column4]]</f>
        <v>30.209999999999997</v>
      </c>
      <c r="N18" s="15" t="s">
        <v>26</v>
      </c>
      <c r="O18" s="15" t="s">
        <v>323</v>
      </c>
      <c r="P18" s="15" t="s">
        <v>206</v>
      </c>
      <c r="Q18" s="15">
        <v>505.9</v>
      </c>
      <c r="R18" s="15">
        <v>0.5</v>
      </c>
      <c r="S18" s="15">
        <f>Table1[[#This Row],[Column5]]-Table1[[#This Row],[Column6]]</f>
        <v>505.4</v>
      </c>
      <c r="T18" s="15">
        <f>Table1[[#This Row],[Column5]]+Table1[[#This Row],[Column6]]</f>
        <v>506.4</v>
      </c>
      <c r="U18" s="15" t="s">
        <v>24</v>
      </c>
      <c r="V18" s="17">
        <v>257</v>
      </c>
      <c r="W18" s="15" t="s">
        <v>28</v>
      </c>
      <c r="X18" s="15" t="s">
        <v>28</v>
      </c>
      <c r="Y18" s="15" t="s">
        <v>6</v>
      </c>
      <c r="Z18" s="15" t="s">
        <v>28</v>
      </c>
      <c r="AA18" s="15" t="s">
        <v>28</v>
      </c>
      <c r="AB18" s="15" t="s">
        <v>28</v>
      </c>
      <c r="AC18" s="15" t="s">
        <v>28</v>
      </c>
      <c r="AD18" s="15" t="s">
        <v>28</v>
      </c>
      <c r="AE18" s="15" t="s">
        <v>28</v>
      </c>
      <c r="AF18" s="15" t="s">
        <v>28</v>
      </c>
      <c r="AG18" s="15" t="s">
        <v>28</v>
      </c>
      <c r="AH18" s="15" t="s">
        <v>28</v>
      </c>
      <c r="AI18" s="15" t="s">
        <v>28</v>
      </c>
      <c r="AJ18" s="15" t="s">
        <v>28</v>
      </c>
      <c r="AK18" s="15" t="s">
        <v>28</v>
      </c>
      <c r="AL18" s="15" t="s">
        <v>28</v>
      </c>
      <c r="AM18" s="15" t="s">
        <v>28</v>
      </c>
      <c r="AN18" s="15" t="s">
        <v>28</v>
      </c>
      <c r="AO18" s="15" t="s">
        <v>28</v>
      </c>
      <c r="AP18" s="17" t="s">
        <v>576</v>
      </c>
      <c r="AQ18" s="17" t="s">
        <v>573</v>
      </c>
      <c r="AR18" s="17" t="s">
        <v>574</v>
      </c>
      <c r="AS18" s="17" t="s">
        <v>575</v>
      </c>
      <c r="AT18" s="17" t="s">
        <v>438</v>
      </c>
      <c r="AU18" s="17" t="s">
        <v>464</v>
      </c>
      <c r="AV18" s="15"/>
      <c r="BO18" s="17" t="s">
        <v>722</v>
      </c>
      <c r="BQ18" s="17">
        <v>7</v>
      </c>
      <c r="BR18" s="17" t="s">
        <v>772</v>
      </c>
    </row>
    <row r="19" spans="1:78" x14ac:dyDescent="0.25">
      <c r="A19" s="15" t="s">
        <v>444</v>
      </c>
      <c r="B19" s="17" t="s">
        <v>148</v>
      </c>
      <c r="C19" s="16" t="s">
        <v>229</v>
      </c>
      <c r="D19" s="16">
        <v>31.786000000000001</v>
      </c>
      <c r="E19" s="16">
        <v>0.03</v>
      </c>
      <c r="F19" s="16">
        <f>Table1[[#This Row],[Column2]]-Table1[[#This Row],[Column22]]</f>
        <v>31.756</v>
      </c>
      <c r="G19" s="16">
        <f>Table1[[#This Row],[Column2]]+Table1[[#This Row],[Column22]]</f>
        <v>31.816000000000003</v>
      </c>
      <c r="H19" s="15" t="s">
        <v>321</v>
      </c>
      <c r="I19" s="16" t="s">
        <v>387</v>
      </c>
      <c r="J19" s="16">
        <v>28.617999999999999</v>
      </c>
      <c r="K19" s="16">
        <v>2.7E-2</v>
      </c>
      <c r="L19" s="16">
        <f>Table1[[#This Row],[Column3]]-Table1[[#This Row],[Column4]]</f>
        <v>28.590999999999998</v>
      </c>
      <c r="M19" s="16">
        <f>Table1[[#This Row],[Column3]]+Table1[[#This Row],[Column4]]</f>
        <v>28.645</v>
      </c>
      <c r="N19" s="15" t="s">
        <v>26</v>
      </c>
      <c r="O19" s="15" t="s">
        <v>324</v>
      </c>
      <c r="P19" s="15" t="s">
        <v>445</v>
      </c>
      <c r="Q19" s="15">
        <v>578.70000000000005</v>
      </c>
      <c r="R19" s="15">
        <v>0.5</v>
      </c>
      <c r="S19" s="15">
        <f>Table1[[#This Row],[Column5]]-Table1[[#This Row],[Column6]]</f>
        <v>578.20000000000005</v>
      </c>
      <c r="T19" s="15">
        <f>Table1[[#This Row],[Column5]]+Table1[[#This Row],[Column6]]</f>
        <v>579.20000000000005</v>
      </c>
      <c r="U19" s="15" t="s">
        <v>24</v>
      </c>
      <c r="V19" s="17">
        <v>295</v>
      </c>
      <c r="W19" s="15" t="s">
        <v>28</v>
      </c>
      <c r="X19" s="15" t="s">
        <v>28</v>
      </c>
      <c r="Y19" s="15" t="s">
        <v>28</v>
      </c>
      <c r="Z19" s="15" t="s">
        <v>28</v>
      </c>
      <c r="AA19" s="15" t="s">
        <v>28</v>
      </c>
      <c r="AB19" s="15" t="s">
        <v>28</v>
      </c>
      <c r="AC19" s="15" t="s">
        <v>28</v>
      </c>
      <c r="AD19" s="15" t="s">
        <v>28</v>
      </c>
      <c r="AE19" s="15" t="s">
        <v>28</v>
      </c>
      <c r="AF19" s="15" t="s">
        <v>28</v>
      </c>
      <c r="AG19" s="15" t="s">
        <v>28</v>
      </c>
      <c r="AH19" s="15" t="s">
        <v>28</v>
      </c>
      <c r="AI19" s="15" t="s">
        <v>28</v>
      </c>
      <c r="AJ19" s="15" t="s">
        <v>28</v>
      </c>
      <c r="AK19" s="15" t="s">
        <v>28</v>
      </c>
      <c r="AL19" s="15" t="s">
        <v>19</v>
      </c>
      <c r="AM19" s="15" t="s">
        <v>28</v>
      </c>
      <c r="AN19" s="15" t="s">
        <v>28</v>
      </c>
      <c r="AO19" s="15" t="s">
        <v>28</v>
      </c>
      <c r="AP19" s="17" t="s">
        <v>28</v>
      </c>
      <c r="AQ19" s="17" t="s">
        <v>578</v>
      </c>
      <c r="AR19" s="17" t="s">
        <v>577</v>
      </c>
      <c r="AS19" s="17" t="s">
        <v>572</v>
      </c>
      <c r="AT19" s="17" t="s">
        <v>438</v>
      </c>
      <c r="AU19" s="17" t="s">
        <v>439</v>
      </c>
      <c r="AV19" s="15"/>
      <c r="BO19" s="17" t="s">
        <v>722</v>
      </c>
      <c r="BQ19" s="17">
        <v>9</v>
      </c>
      <c r="BR19" s="17" t="s">
        <v>770</v>
      </c>
      <c r="BU19" s="17" t="s">
        <v>446</v>
      </c>
      <c r="BV19" s="17">
        <v>24.18</v>
      </c>
      <c r="BW19" s="17" t="s">
        <v>447</v>
      </c>
      <c r="BX19" s="17">
        <v>25.5</v>
      </c>
      <c r="BY19" s="17" t="s">
        <v>438</v>
      </c>
      <c r="BZ19" s="17" t="s">
        <v>439</v>
      </c>
    </row>
    <row r="20" spans="1:78" x14ac:dyDescent="0.25">
      <c r="A20" s="15" t="s">
        <v>384</v>
      </c>
      <c r="B20" s="17" t="s">
        <v>148</v>
      </c>
      <c r="C20" s="15" t="s">
        <v>229</v>
      </c>
      <c r="D20" s="15">
        <v>31.786000000000001</v>
      </c>
      <c r="E20" s="15">
        <v>0.03</v>
      </c>
      <c r="F20" s="16">
        <f>Table1[[#This Row],[Column2]]-Table1[[#This Row],[Column22]]</f>
        <v>31.756</v>
      </c>
      <c r="G20" s="16">
        <f>Table1[[#This Row],[Column2]]+Table1[[#This Row],[Column22]]</f>
        <v>31.816000000000003</v>
      </c>
      <c r="H20" s="15" t="s">
        <v>386</v>
      </c>
      <c r="I20" s="15" t="s">
        <v>387</v>
      </c>
      <c r="J20" s="15">
        <v>28.617999999999999</v>
      </c>
      <c r="K20" s="15">
        <v>2.7E-2</v>
      </c>
      <c r="L20" s="16">
        <f>Table1[[#This Row],[Column3]]-Table1[[#This Row],[Column4]]</f>
        <v>28.590999999999998</v>
      </c>
      <c r="M20" s="16">
        <f>Table1[[#This Row],[Column3]]+Table1[[#This Row],[Column4]]</f>
        <v>28.645</v>
      </c>
      <c r="N20" s="15" t="s">
        <v>26</v>
      </c>
      <c r="O20" s="15" t="s">
        <v>326</v>
      </c>
      <c r="P20" s="15" t="s">
        <v>385</v>
      </c>
      <c r="Q20" s="15">
        <v>425.6</v>
      </c>
      <c r="R20" s="15">
        <v>0.5</v>
      </c>
      <c r="S20" s="15">
        <f>Table1[[#This Row],[Column5]]-Table1[[#This Row],[Column6]]</f>
        <v>425.1</v>
      </c>
      <c r="T20" s="15">
        <f>Table1[[#This Row],[Column5]]+Table1[[#This Row],[Column6]]</f>
        <v>426.1</v>
      </c>
      <c r="U20" s="15" t="s">
        <v>24</v>
      </c>
      <c r="V20" s="17">
        <v>230</v>
      </c>
      <c r="W20" s="15" t="s">
        <v>28</v>
      </c>
      <c r="X20" s="15" t="s">
        <v>27</v>
      </c>
      <c r="Y20" s="15" t="s">
        <v>28</v>
      </c>
      <c r="Z20" s="15" t="s">
        <v>28</v>
      </c>
      <c r="AA20" s="15" t="s">
        <v>28</v>
      </c>
      <c r="AB20" s="15" t="s">
        <v>28</v>
      </c>
      <c r="AC20" s="15" t="s">
        <v>28</v>
      </c>
      <c r="AD20" s="15" t="s">
        <v>28</v>
      </c>
      <c r="AE20" s="15" t="s">
        <v>28</v>
      </c>
      <c r="AF20" s="15" t="s">
        <v>28</v>
      </c>
      <c r="AG20" s="15" t="s">
        <v>28</v>
      </c>
      <c r="AH20" s="15" t="s">
        <v>28</v>
      </c>
      <c r="AI20" s="15" t="s">
        <v>28</v>
      </c>
      <c r="AJ20" s="15" t="s">
        <v>28</v>
      </c>
      <c r="AK20" s="15" t="s">
        <v>28</v>
      </c>
      <c r="AL20" s="15" t="s">
        <v>28</v>
      </c>
      <c r="AM20" s="15" t="s">
        <v>28</v>
      </c>
      <c r="AN20" s="15" t="s">
        <v>28</v>
      </c>
      <c r="AO20" s="15" t="s">
        <v>28</v>
      </c>
      <c r="AP20" s="17" t="s">
        <v>28</v>
      </c>
      <c r="AQ20" s="17" t="s">
        <v>578</v>
      </c>
      <c r="AR20" s="17" t="s">
        <v>577</v>
      </c>
      <c r="AS20" s="17" t="s">
        <v>572</v>
      </c>
      <c r="AT20" s="17" t="s">
        <v>438</v>
      </c>
      <c r="AU20" s="17" t="s">
        <v>439</v>
      </c>
      <c r="AV20" s="15"/>
      <c r="BO20" s="17" t="s">
        <v>722</v>
      </c>
      <c r="BQ20" s="17">
        <v>7</v>
      </c>
      <c r="BR20" t="s">
        <v>772</v>
      </c>
    </row>
    <row r="21" spans="1:78" x14ac:dyDescent="0.25">
      <c r="A21" s="15" t="s">
        <v>828</v>
      </c>
      <c r="B21" s="17" t="s">
        <v>148</v>
      </c>
      <c r="C21" s="15" t="s">
        <v>229</v>
      </c>
      <c r="D21" s="15">
        <v>31.786000000000001</v>
      </c>
      <c r="E21" s="15">
        <v>0.03</v>
      </c>
      <c r="F21" s="38">
        <v>31.756</v>
      </c>
      <c r="G21" s="38">
        <v>31.816000000000003</v>
      </c>
      <c r="H21" s="15" t="s">
        <v>386</v>
      </c>
      <c r="I21" s="38" t="s">
        <v>301</v>
      </c>
      <c r="J21" s="38">
        <v>28.620999999999999</v>
      </c>
      <c r="K21" s="38">
        <v>0.03</v>
      </c>
      <c r="L21" s="38">
        <v>28.590999999999998</v>
      </c>
      <c r="M21" s="38">
        <v>28.651</v>
      </c>
      <c r="N21" s="15" t="s">
        <v>26</v>
      </c>
      <c r="O21" s="15" t="s">
        <v>326</v>
      </c>
      <c r="P21" s="15" t="s">
        <v>829</v>
      </c>
      <c r="Q21" s="28">
        <v>595.1</v>
      </c>
      <c r="R21" s="28">
        <v>0.5</v>
      </c>
      <c r="S21" s="28">
        <v>594.6</v>
      </c>
      <c r="T21" s="28">
        <v>595.6</v>
      </c>
      <c r="U21" s="15" t="s">
        <v>24</v>
      </c>
      <c r="V21" s="28">
        <v>154</v>
      </c>
      <c r="W21" s="28">
        <v>304</v>
      </c>
      <c r="X21" s="15" t="s">
        <v>28</v>
      </c>
      <c r="Y21" s="15" t="s">
        <v>28</v>
      </c>
      <c r="Z21" s="15" t="s">
        <v>28</v>
      </c>
      <c r="AA21" s="15" t="s">
        <v>28</v>
      </c>
      <c r="AB21" s="15" t="s">
        <v>28</v>
      </c>
      <c r="AC21" s="15" t="s">
        <v>28</v>
      </c>
      <c r="AD21" s="15" t="s">
        <v>28</v>
      </c>
      <c r="AE21" s="15" t="s">
        <v>28</v>
      </c>
      <c r="AF21" s="15" t="s">
        <v>28</v>
      </c>
      <c r="AG21" s="15" t="s">
        <v>28</v>
      </c>
      <c r="AH21" s="15" t="s">
        <v>28</v>
      </c>
      <c r="AI21" s="15" t="s">
        <v>28</v>
      </c>
      <c r="AJ21" s="15" t="s">
        <v>28</v>
      </c>
      <c r="AK21" s="15" t="s">
        <v>28</v>
      </c>
      <c r="AL21" s="15" t="s">
        <v>28</v>
      </c>
      <c r="AM21" s="15" t="s">
        <v>28</v>
      </c>
      <c r="AN21" s="15" t="s">
        <v>388</v>
      </c>
      <c r="AO21" s="15" t="s">
        <v>28</v>
      </c>
      <c r="AP21" s="17" t="s">
        <v>28</v>
      </c>
      <c r="AQ21" s="17" t="s">
        <v>578</v>
      </c>
      <c r="AR21" s="17" t="s">
        <v>28</v>
      </c>
      <c r="AS21" s="17" t="s">
        <v>572</v>
      </c>
      <c r="AT21" s="17" t="s">
        <v>438</v>
      </c>
      <c r="AU21" s="17" t="s">
        <v>439</v>
      </c>
      <c r="AV21" s="15"/>
      <c r="AW21" s="17">
        <v>30.68</v>
      </c>
      <c r="AX21" s="17">
        <v>51</v>
      </c>
      <c r="AY21" s="17">
        <v>51</v>
      </c>
      <c r="AZ21" s="17">
        <v>71</v>
      </c>
      <c r="BA21" s="17">
        <v>106</v>
      </c>
      <c r="BB21" s="17">
        <v>136</v>
      </c>
      <c r="BC21" s="17">
        <v>140</v>
      </c>
      <c r="BD21" s="17">
        <v>160</v>
      </c>
      <c r="BE21" s="17">
        <v>160</v>
      </c>
      <c r="BF21" s="17">
        <v>178</v>
      </c>
      <c r="BG21" s="17">
        <v>463</v>
      </c>
      <c r="BH21" s="17">
        <v>483</v>
      </c>
      <c r="BI21" s="17">
        <v>483</v>
      </c>
      <c r="BJ21" s="17">
        <v>513</v>
      </c>
      <c r="BK21" s="17">
        <v>536</v>
      </c>
      <c r="BL21" s="17">
        <v>556</v>
      </c>
      <c r="BM21" s="17">
        <v>556</v>
      </c>
      <c r="BN21" s="17">
        <v>576.24</v>
      </c>
      <c r="BO21" s="17" t="s">
        <v>722</v>
      </c>
      <c r="BQ21" s="17">
        <v>9</v>
      </c>
      <c r="BR21" t="s">
        <v>772</v>
      </c>
    </row>
    <row r="22" spans="1:78" x14ac:dyDescent="0.25">
      <c r="A22" s="15" t="s">
        <v>37</v>
      </c>
      <c r="B22" s="17" t="s">
        <v>148</v>
      </c>
      <c r="C22" s="16" t="s">
        <v>339</v>
      </c>
      <c r="D22" s="16">
        <v>31.009</v>
      </c>
      <c r="E22" s="15">
        <v>3.1E-2</v>
      </c>
      <c r="F22" s="16">
        <f>Table1[[#This Row],[Column2]]-Table1[[#This Row],[Column22]]</f>
        <v>30.978000000000002</v>
      </c>
      <c r="G22" s="16">
        <f>Table1[[#This Row],[Column2]]+Table1[[#This Row],[Column22]]</f>
        <v>31.04</v>
      </c>
      <c r="H22" s="15" t="s">
        <v>322</v>
      </c>
      <c r="I22" s="15" t="s">
        <v>226</v>
      </c>
      <c r="J22" s="15">
        <v>30.998000000000001</v>
      </c>
      <c r="K22" s="15">
        <v>3.1E-2</v>
      </c>
      <c r="L22" s="16">
        <f>Table1[[#This Row],[Column3]]-Table1[[#This Row],[Column4]]</f>
        <v>30.967000000000002</v>
      </c>
      <c r="M22" s="16">
        <f>Table1[[#This Row],[Column3]]+Table1[[#This Row],[Column4]]</f>
        <v>31.029</v>
      </c>
      <c r="N22" s="15" t="s">
        <v>26</v>
      </c>
      <c r="O22" s="15" t="s">
        <v>323</v>
      </c>
      <c r="P22" s="15" t="s">
        <v>207</v>
      </c>
      <c r="Q22" s="15">
        <v>396.1</v>
      </c>
      <c r="R22" s="15">
        <v>0.5</v>
      </c>
      <c r="S22" s="15">
        <f>Table1[[#This Row],[Column5]]-Table1[[#This Row],[Column6]]</f>
        <v>395.6</v>
      </c>
      <c r="T22" s="15">
        <f>Table1[[#This Row],[Column5]]+Table1[[#This Row],[Column6]]</f>
        <v>396.6</v>
      </c>
      <c r="U22" s="15" t="s">
        <v>24</v>
      </c>
      <c r="V22" s="17">
        <v>210</v>
      </c>
      <c r="W22" s="15" t="s">
        <v>28</v>
      </c>
      <c r="X22" s="15" t="s">
        <v>28</v>
      </c>
      <c r="Y22" s="15" t="s">
        <v>28</v>
      </c>
      <c r="Z22" s="15" t="s">
        <v>28</v>
      </c>
      <c r="AA22" s="15" t="s">
        <v>28</v>
      </c>
      <c r="AB22" s="15" t="s">
        <v>28</v>
      </c>
      <c r="AC22" s="15" t="s">
        <v>28</v>
      </c>
      <c r="AD22" s="15" t="s">
        <v>28</v>
      </c>
      <c r="AE22" s="15" t="s">
        <v>28</v>
      </c>
      <c r="AF22" s="15" t="s">
        <v>13</v>
      </c>
      <c r="AG22" s="15" t="s">
        <v>28</v>
      </c>
      <c r="AH22" s="15" t="s">
        <v>28</v>
      </c>
      <c r="AI22" s="15" t="s">
        <v>28</v>
      </c>
      <c r="AJ22" s="15" t="s">
        <v>28</v>
      </c>
      <c r="AK22" s="15" t="s">
        <v>28</v>
      </c>
      <c r="AL22" s="15" t="s">
        <v>28</v>
      </c>
      <c r="AM22" s="15" t="s">
        <v>28</v>
      </c>
      <c r="AN22" s="15" t="s">
        <v>28</v>
      </c>
      <c r="AO22" s="15" t="s">
        <v>28</v>
      </c>
      <c r="AP22" s="17" t="s">
        <v>580</v>
      </c>
      <c r="AQ22" s="17" t="s">
        <v>573</v>
      </c>
      <c r="AR22" s="17" t="s">
        <v>579</v>
      </c>
      <c r="AS22" s="17" t="s">
        <v>572</v>
      </c>
      <c r="AT22" s="17" t="s">
        <v>438</v>
      </c>
      <c r="AU22" s="17" t="s">
        <v>439</v>
      </c>
      <c r="AV22" s="15"/>
      <c r="BO22" s="17" t="s">
        <v>722</v>
      </c>
      <c r="BQ22" s="17">
        <v>8</v>
      </c>
      <c r="BR22" s="17" t="s">
        <v>770</v>
      </c>
    </row>
    <row r="23" spans="1:78" x14ac:dyDescent="0.25">
      <c r="A23" s="15" t="s">
        <v>38</v>
      </c>
      <c r="B23" s="17" t="s">
        <v>148</v>
      </c>
      <c r="C23" s="16" t="s">
        <v>339</v>
      </c>
      <c r="D23" s="16">
        <v>31.009</v>
      </c>
      <c r="E23" s="15">
        <v>3.1E-2</v>
      </c>
      <c r="F23" s="16">
        <f>Table1[[#This Row],[Column2]]-Table1[[#This Row],[Column22]]</f>
        <v>30.978000000000002</v>
      </c>
      <c r="G23" s="16">
        <f>Table1[[#This Row],[Column2]]+Table1[[#This Row],[Column22]]</f>
        <v>31.04</v>
      </c>
      <c r="H23" s="15" t="s">
        <v>322</v>
      </c>
      <c r="I23" s="15" t="s">
        <v>226</v>
      </c>
      <c r="J23" s="15">
        <v>30.998000000000001</v>
      </c>
      <c r="K23" s="15">
        <v>3.1E-2</v>
      </c>
      <c r="L23" s="16">
        <f>Table1[[#This Row],[Column3]]-Table1[[#This Row],[Column4]]</f>
        <v>30.967000000000002</v>
      </c>
      <c r="M23" s="16">
        <f>Table1[[#This Row],[Column3]]+Table1[[#This Row],[Column4]]</f>
        <v>31.029</v>
      </c>
      <c r="N23" s="15" t="s">
        <v>26</v>
      </c>
      <c r="O23" s="15" t="s">
        <v>323</v>
      </c>
      <c r="P23" s="15" t="s">
        <v>207</v>
      </c>
      <c r="Q23" s="15">
        <v>396.1</v>
      </c>
      <c r="R23" s="15">
        <v>0.5</v>
      </c>
      <c r="S23" s="15">
        <f>Table1[[#This Row],[Column5]]-Table1[[#This Row],[Column6]]</f>
        <v>395.6</v>
      </c>
      <c r="T23" s="15">
        <f>Table1[[#This Row],[Column5]]+Table1[[#This Row],[Column6]]</f>
        <v>396.6</v>
      </c>
      <c r="U23" s="15" t="s">
        <v>24</v>
      </c>
      <c r="V23" s="17">
        <v>203</v>
      </c>
      <c r="W23" s="15" t="s">
        <v>28</v>
      </c>
      <c r="X23" s="15" t="s">
        <v>28</v>
      </c>
      <c r="Y23" s="15" t="s">
        <v>28</v>
      </c>
      <c r="Z23" s="15" t="s">
        <v>28</v>
      </c>
      <c r="AA23" s="15" t="s">
        <v>28</v>
      </c>
      <c r="AB23" s="15" t="s">
        <v>28</v>
      </c>
      <c r="AC23" s="15" t="s">
        <v>28</v>
      </c>
      <c r="AD23" s="15" t="s">
        <v>28</v>
      </c>
      <c r="AE23" s="15" t="s">
        <v>28</v>
      </c>
      <c r="AF23" s="15" t="s">
        <v>28</v>
      </c>
      <c r="AG23" s="15" t="s">
        <v>28</v>
      </c>
      <c r="AH23" s="15" t="s">
        <v>15</v>
      </c>
      <c r="AI23" s="15" t="s">
        <v>28</v>
      </c>
      <c r="AJ23" s="15" t="s">
        <v>28</v>
      </c>
      <c r="AK23" s="15" t="s">
        <v>28</v>
      </c>
      <c r="AL23" s="15" t="s">
        <v>28</v>
      </c>
      <c r="AM23" s="15" t="s">
        <v>28</v>
      </c>
      <c r="AN23" s="15" t="s">
        <v>28</v>
      </c>
      <c r="AO23" s="15" t="s">
        <v>28</v>
      </c>
      <c r="AP23" s="17" t="s">
        <v>580</v>
      </c>
      <c r="AQ23" s="17" t="s">
        <v>573</v>
      </c>
      <c r="AR23" s="17" t="s">
        <v>579</v>
      </c>
      <c r="AS23" s="17" t="s">
        <v>572</v>
      </c>
      <c r="AT23" s="17" t="s">
        <v>438</v>
      </c>
      <c r="AU23" s="17" t="s">
        <v>439</v>
      </c>
      <c r="AV23" s="15"/>
      <c r="BO23" s="17" t="s">
        <v>722</v>
      </c>
      <c r="BQ23" s="17">
        <v>8</v>
      </c>
      <c r="BR23" s="17" t="s">
        <v>770</v>
      </c>
    </row>
    <row r="24" spans="1:78" x14ac:dyDescent="0.25">
      <c r="A24" s="15" t="s">
        <v>39</v>
      </c>
      <c r="B24" s="17" t="s">
        <v>148</v>
      </c>
      <c r="C24" s="16" t="s">
        <v>339</v>
      </c>
      <c r="D24" s="16">
        <v>31.009</v>
      </c>
      <c r="E24" s="15">
        <v>3.1E-2</v>
      </c>
      <c r="F24" s="16">
        <f>Table1[[#This Row],[Column2]]-Table1[[#This Row],[Column22]]</f>
        <v>30.978000000000002</v>
      </c>
      <c r="G24" s="16">
        <f>Table1[[#This Row],[Column2]]+Table1[[#This Row],[Column22]]</f>
        <v>31.04</v>
      </c>
      <c r="H24" s="15" t="s">
        <v>322</v>
      </c>
      <c r="I24" s="15" t="s">
        <v>226</v>
      </c>
      <c r="J24" s="15">
        <v>30.998000000000001</v>
      </c>
      <c r="K24" s="15">
        <v>3.1E-2</v>
      </c>
      <c r="L24" s="16">
        <f>Table1[[#This Row],[Column3]]-Table1[[#This Row],[Column4]]</f>
        <v>30.967000000000002</v>
      </c>
      <c r="M24" s="16">
        <f>Table1[[#This Row],[Column3]]+Table1[[#This Row],[Column4]]</f>
        <v>31.029</v>
      </c>
      <c r="N24" s="15" t="s">
        <v>26</v>
      </c>
      <c r="O24" s="15" t="s">
        <v>323</v>
      </c>
      <c r="P24" s="15" t="s">
        <v>208</v>
      </c>
      <c r="Q24" s="15">
        <v>423.1</v>
      </c>
      <c r="R24" s="15">
        <v>0.5</v>
      </c>
      <c r="S24" s="15">
        <f>Table1[[#This Row],[Column5]]-Table1[[#This Row],[Column6]]</f>
        <v>422.6</v>
      </c>
      <c r="T24" s="15">
        <f>Table1[[#This Row],[Column5]]+Table1[[#This Row],[Column6]]</f>
        <v>423.6</v>
      </c>
      <c r="U24" s="15" t="s">
        <v>24</v>
      </c>
      <c r="V24" s="17">
        <v>216</v>
      </c>
      <c r="W24" s="15" t="s">
        <v>28</v>
      </c>
      <c r="X24" s="15" t="s">
        <v>28</v>
      </c>
      <c r="Y24" s="15" t="s">
        <v>28</v>
      </c>
      <c r="Z24" s="15" t="s">
        <v>28</v>
      </c>
      <c r="AA24" s="15" t="s">
        <v>28</v>
      </c>
      <c r="AB24" s="15" t="s">
        <v>28</v>
      </c>
      <c r="AC24" s="15" t="s">
        <v>28</v>
      </c>
      <c r="AD24" s="15" t="s">
        <v>11</v>
      </c>
      <c r="AE24" s="15" t="s">
        <v>28</v>
      </c>
      <c r="AF24" s="15" t="s">
        <v>28</v>
      </c>
      <c r="AG24" s="15" t="s">
        <v>28</v>
      </c>
      <c r="AH24" s="15" t="s">
        <v>28</v>
      </c>
      <c r="AI24" s="15" t="s">
        <v>28</v>
      </c>
      <c r="AJ24" s="15" t="s">
        <v>28</v>
      </c>
      <c r="AK24" s="15" t="s">
        <v>28</v>
      </c>
      <c r="AL24" s="15" t="s">
        <v>28</v>
      </c>
      <c r="AM24" s="15" t="s">
        <v>28</v>
      </c>
      <c r="AN24" s="15" t="s">
        <v>28</v>
      </c>
      <c r="AO24" s="15" t="s">
        <v>28</v>
      </c>
      <c r="AP24" s="17" t="s">
        <v>580</v>
      </c>
      <c r="AQ24" s="17" t="s">
        <v>573</v>
      </c>
      <c r="AR24" s="17" t="s">
        <v>579</v>
      </c>
      <c r="AS24" s="17" t="s">
        <v>572</v>
      </c>
      <c r="AT24" s="17" t="s">
        <v>438</v>
      </c>
      <c r="AU24" s="17" t="s">
        <v>439</v>
      </c>
      <c r="AV24" s="15"/>
      <c r="BO24" s="17" t="s">
        <v>722</v>
      </c>
      <c r="BQ24" s="17">
        <v>8</v>
      </c>
      <c r="BR24" s="17" t="s">
        <v>770</v>
      </c>
    </row>
    <row r="25" spans="1:78" x14ac:dyDescent="0.25">
      <c r="A25" s="15" t="s">
        <v>40</v>
      </c>
      <c r="B25" s="17" t="s">
        <v>148</v>
      </c>
      <c r="C25" s="16" t="s">
        <v>339</v>
      </c>
      <c r="D25" s="16">
        <v>31.009</v>
      </c>
      <c r="E25" s="16">
        <v>3.1E-2</v>
      </c>
      <c r="F25" s="16">
        <f>Table1[[#This Row],[Column2]]-Table1[[#This Row],[Column22]]</f>
        <v>30.978000000000002</v>
      </c>
      <c r="G25" s="16">
        <f>Table1[[#This Row],[Column2]]+Table1[[#This Row],[Column22]]</f>
        <v>31.04</v>
      </c>
      <c r="H25" s="15" t="s">
        <v>322</v>
      </c>
      <c r="I25" s="16" t="s">
        <v>226</v>
      </c>
      <c r="J25" s="16">
        <v>30.998000000000001</v>
      </c>
      <c r="K25" s="16">
        <v>3.1E-2</v>
      </c>
      <c r="L25" s="16">
        <f>Table1[[#This Row],[Column3]]-Table1[[#This Row],[Column4]]</f>
        <v>30.967000000000002</v>
      </c>
      <c r="M25" s="16">
        <f>Table1[[#This Row],[Column3]]+Table1[[#This Row],[Column4]]</f>
        <v>31.029</v>
      </c>
      <c r="N25" s="15" t="s">
        <v>26</v>
      </c>
      <c r="O25" s="15" t="s">
        <v>323</v>
      </c>
      <c r="P25" s="15" t="s">
        <v>209</v>
      </c>
      <c r="Q25" s="15">
        <v>415.1</v>
      </c>
      <c r="R25" s="15">
        <v>0.5</v>
      </c>
      <c r="S25" s="15">
        <f>Table1[[#This Row],[Column5]]-Table1[[#This Row],[Column6]]</f>
        <v>414.6</v>
      </c>
      <c r="T25" s="15">
        <f>Table1[[#This Row],[Column5]]+Table1[[#This Row],[Column6]]</f>
        <v>415.6</v>
      </c>
      <c r="U25" s="15" t="s">
        <v>24</v>
      </c>
      <c r="V25" s="17">
        <v>212</v>
      </c>
      <c r="W25" s="15" t="s">
        <v>28</v>
      </c>
      <c r="X25" s="15" t="s">
        <v>27</v>
      </c>
      <c r="Y25" s="15" t="s">
        <v>28</v>
      </c>
      <c r="Z25" s="15" t="s">
        <v>28</v>
      </c>
      <c r="AA25" s="15" t="s">
        <v>28</v>
      </c>
      <c r="AB25" s="15" t="s">
        <v>28</v>
      </c>
      <c r="AC25" s="15" t="s">
        <v>28</v>
      </c>
      <c r="AD25" s="15" t="s">
        <v>28</v>
      </c>
      <c r="AE25" s="15" t="s">
        <v>28</v>
      </c>
      <c r="AF25" s="15" t="s">
        <v>28</v>
      </c>
      <c r="AG25" s="15" t="s">
        <v>28</v>
      </c>
      <c r="AH25" s="15" t="s">
        <v>28</v>
      </c>
      <c r="AI25" s="15" t="s">
        <v>28</v>
      </c>
      <c r="AJ25" s="15" t="s">
        <v>28</v>
      </c>
      <c r="AK25" s="15" t="s">
        <v>28</v>
      </c>
      <c r="AL25" s="15" t="s">
        <v>28</v>
      </c>
      <c r="AM25" s="15" t="s">
        <v>28</v>
      </c>
      <c r="AN25" s="15" t="s">
        <v>28</v>
      </c>
      <c r="AO25" s="15" t="s">
        <v>28</v>
      </c>
      <c r="AP25" s="17" t="s">
        <v>580</v>
      </c>
      <c r="AQ25" s="17" t="s">
        <v>573</v>
      </c>
      <c r="AR25" s="17" t="s">
        <v>634</v>
      </c>
      <c r="AS25" s="17" t="s">
        <v>572</v>
      </c>
      <c r="AT25" s="17" t="s">
        <v>438</v>
      </c>
      <c r="AU25" s="17" t="s">
        <v>439</v>
      </c>
      <c r="AV25" s="15"/>
      <c r="BO25" s="17" t="s">
        <v>722</v>
      </c>
      <c r="BQ25" s="17">
        <v>7</v>
      </c>
      <c r="BR25" s="17" t="s">
        <v>770</v>
      </c>
    </row>
    <row r="26" spans="1:78" x14ac:dyDescent="0.25">
      <c r="A26" s="15" t="s">
        <v>41</v>
      </c>
      <c r="B26" s="17" t="s">
        <v>148</v>
      </c>
      <c r="C26" s="16" t="s">
        <v>339</v>
      </c>
      <c r="D26" s="16">
        <v>31.009</v>
      </c>
      <c r="E26" s="16">
        <v>3.1E-2</v>
      </c>
      <c r="F26" s="16">
        <f>Table1[[#This Row],[Column2]]-Table1[[#This Row],[Column22]]</f>
        <v>30.978000000000002</v>
      </c>
      <c r="G26" s="16">
        <f>Table1[[#This Row],[Column2]]+Table1[[#This Row],[Column22]]</f>
        <v>31.04</v>
      </c>
      <c r="H26" s="15" t="s">
        <v>322</v>
      </c>
      <c r="I26" s="16" t="s">
        <v>226</v>
      </c>
      <c r="J26" s="16">
        <v>30.998000000000001</v>
      </c>
      <c r="K26" s="16">
        <v>3.1E-2</v>
      </c>
      <c r="L26" s="16">
        <f>Table1[[#This Row],[Column3]]-Table1[[#This Row],[Column4]]</f>
        <v>30.967000000000002</v>
      </c>
      <c r="M26" s="16">
        <f>Table1[[#This Row],[Column3]]+Table1[[#This Row],[Column4]]</f>
        <v>31.029</v>
      </c>
      <c r="N26" s="15" t="s">
        <v>26</v>
      </c>
      <c r="O26" s="15" t="s">
        <v>323</v>
      </c>
      <c r="P26" s="15" t="s">
        <v>210</v>
      </c>
      <c r="Q26" s="15">
        <v>434.1</v>
      </c>
      <c r="R26" s="15">
        <v>0.5</v>
      </c>
      <c r="S26" s="15">
        <f>Table1[[#This Row],[Column5]]-Table1[[#This Row],[Column6]]</f>
        <v>433.6</v>
      </c>
      <c r="T26" s="15">
        <f>Table1[[#This Row],[Column5]]+Table1[[#This Row],[Column6]]</f>
        <v>434.6</v>
      </c>
      <c r="U26" s="15" t="s">
        <v>24</v>
      </c>
      <c r="V26" s="17">
        <v>221</v>
      </c>
      <c r="W26" s="15" t="s">
        <v>28</v>
      </c>
      <c r="X26" s="15" t="s">
        <v>27</v>
      </c>
      <c r="Y26" s="15" t="s">
        <v>28</v>
      </c>
      <c r="Z26" s="15" t="s">
        <v>28</v>
      </c>
      <c r="AA26" s="15" t="s">
        <v>28</v>
      </c>
      <c r="AB26" s="15" t="s">
        <v>28</v>
      </c>
      <c r="AC26" s="15" t="s">
        <v>28</v>
      </c>
      <c r="AD26" s="15" t="s">
        <v>28</v>
      </c>
      <c r="AE26" s="15" t="s">
        <v>28</v>
      </c>
      <c r="AF26" s="15" t="s">
        <v>28</v>
      </c>
      <c r="AG26" s="15" t="s">
        <v>28</v>
      </c>
      <c r="AH26" s="15" t="s">
        <v>28</v>
      </c>
      <c r="AI26" s="15" t="s">
        <v>28</v>
      </c>
      <c r="AJ26" s="15" t="s">
        <v>28</v>
      </c>
      <c r="AK26" s="15" t="s">
        <v>28</v>
      </c>
      <c r="AL26" s="15" t="s">
        <v>28</v>
      </c>
      <c r="AM26" s="15" t="s">
        <v>28</v>
      </c>
      <c r="AN26" s="15" t="s">
        <v>28</v>
      </c>
      <c r="AO26" s="15" t="s">
        <v>28</v>
      </c>
      <c r="AP26" s="17" t="s">
        <v>580</v>
      </c>
      <c r="AQ26" s="17" t="s">
        <v>573</v>
      </c>
      <c r="AR26" s="17" t="s">
        <v>634</v>
      </c>
      <c r="AS26" s="17" t="s">
        <v>572</v>
      </c>
      <c r="AT26" s="17" t="s">
        <v>438</v>
      </c>
      <c r="AU26" s="17" t="s">
        <v>439</v>
      </c>
      <c r="AV26" s="15"/>
      <c r="BO26" s="17" t="s">
        <v>722</v>
      </c>
      <c r="BQ26" s="17">
        <v>7</v>
      </c>
      <c r="BR26" s="17" t="s">
        <v>770</v>
      </c>
    </row>
    <row r="27" spans="1:78" x14ac:dyDescent="0.25">
      <c r="A27" s="15" t="s">
        <v>535</v>
      </c>
      <c r="B27" s="17" t="s">
        <v>148</v>
      </c>
      <c r="C27" s="16" t="s">
        <v>339</v>
      </c>
      <c r="D27" s="16">
        <v>31.009</v>
      </c>
      <c r="E27" s="16">
        <v>3.1E-2</v>
      </c>
      <c r="F27" s="34">
        <f>Table1[[#This Row],[Column2]]-Table1[[#This Row],[Column22]]</f>
        <v>30.978000000000002</v>
      </c>
      <c r="G27" s="34">
        <f>Table1[[#This Row],[Column2]]+Table1[[#This Row],[Column22]]</f>
        <v>31.04</v>
      </c>
      <c r="H27" s="34" t="s">
        <v>322</v>
      </c>
      <c r="I27" s="16" t="s">
        <v>226</v>
      </c>
      <c r="J27" s="16">
        <v>30.998000000000001</v>
      </c>
      <c r="K27" s="16">
        <v>3.1E-2</v>
      </c>
      <c r="L27" s="34">
        <f>Table1[[#This Row],[Column3]]-Table1[[#This Row],[Column4]]</f>
        <v>30.967000000000002</v>
      </c>
      <c r="M27" s="34">
        <f>Table1[[#This Row],[Column3]]+Table1[[#This Row],[Column4]]</f>
        <v>31.029</v>
      </c>
      <c r="N27" s="15" t="s">
        <v>26</v>
      </c>
      <c r="O27" s="15" t="s">
        <v>323</v>
      </c>
      <c r="P27" s="15" t="s">
        <v>536</v>
      </c>
      <c r="Q27" s="33">
        <v>381</v>
      </c>
      <c r="R27" s="33">
        <v>0.5</v>
      </c>
      <c r="S27" s="33">
        <f>Table1[[#This Row],[Column5]]-Table1[[#This Row],[Column6]]</f>
        <v>380.5</v>
      </c>
      <c r="T27" s="33">
        <f>Table1[[#This Row],[Column5]]+Table1[[#This Row],[Column6]]</f>
        <v>381.5</v>
      </c>
      <c r="U27" s="15" t="s">
        <v>24</v>
      </c>
      <c r="V27" s="33">
        <v>195</v>
      </c>
      <c r="W27" s="15" t="s">
        <v>28</v>
      </c>
      <c r="X27" s="15" t="s">
        <v>28</v>
      </c>
      <c r="Y27" s="15" t="s">
        <v>28</v>
      </c>
      <c r="Z27" s="15" t="s">
        <v>28</v>
      </c>
      <c r="AA27" s="15" t="s">
        <v>28</v>
      </c>
      <c r="AB27" s="15" t="s">
        <v>28</v>
      </c>
      <c r="AC27" s="15" t="s">
        <v>28</v>
      </c>
      <c r="AD27" s="15" t="s">
        <v>28</v>
      </c>
      <c r="AE27" s="15" t="s">
        <v>28</v>
      </c>
      <c r="AF27" s="15" t="s">
        <v>13</v>
      </c>
      <c r="AG27" s="15" t="s">
        <v>28</v>
      </c>
      <c r="AH27" s="15" t="s">
        <v>28</v>
      </c>
      <c r="AI27" s="15" t="s">
        <v>28</v>
      </c>
      <c r="AJ27" s="15" t="s">
        <v>28</v>
      </c>
      <c r="AK27" s="15" t="s">
        <v>28</v>
      </c>
      <c r="AL27" s="15" t="s">
        <v>28</v>
      </c>
      <c r="AM27" s="15" t="s">
        <v>28</v>
      </c>
      <c r="AN27" s="15" t="s">
        <v>28</v>
      </c>
      <c r="AO27" s="15" t="s">
        <v>28</v>
      </c>
      <c r="AP27" s="17" t="s">
        <v>580</v>
      </c>
      <c r="AQ27" s="17" t="s">
        <v>573</v>
      </c>
      <c r="AR27" s="17" t="s">
        <v>634</v>
      </c>
      <c r="AS27" s="17" t="s">
        <v>572</v>
      </c>
      <c r="AT27" s="17" t="s">
        <v>438</v>
      </c>
      <c r="AU27" s="17" t="s">
        <v>439</v>
      </c>
      <c r="AV27" s="15"/>
      <c r="BO27" s="17" t="s">
        <v>722</v>
      </c>
      <c r="BQ27" s="17">
        <v>8</v>
      </c>
      <c r="BR27" s="17" t="s">
        <v>770</v>
      </c>
    </row>
    <row r="28" spans="1:78" x14ac:dyDescent="0.25">
      <c r="A28" s="15" t="s">
        <v>42</v>
      </c>
      <c r="B28" s="17" t="s">
        <v>148</v>
      </c>
      <c r="C28" s="16" t="s">
        <v>339</v>
      </c>
      <c r="D28" s="16">
        <v>31.009</v>
      </c>
      <c r="E28" s="15">
        <v>3.1E-2</v>
      </c>
      <c r="F28" s="16">
        <f>Table1[[#This Row],[Column2]]-Table1[[#This Row],[Column22]]</f>
        <v>30.978000000000002</v>
      </c>
      <c r="G28" s="16">
        <f>Table1[[#This Row],[Column2]]+Table1[[#This Row],[Column22]]</f>
        <v>31.04</v>
      </c>
      <c r="H28" s="15" t="s">
        <v>322</v>
      </c>
      <c r="I28" s="15" t="s">
        <v>228</v>
      </c>
      <c r="J28" s="15">
        <v>30.178999999999998</v>
      </c>
      <c r="K28" s="15">
        <v>3.1E-2</v>
      </c>
      <c r="L28" s="16">
        <f>Table1[[#This Row],[Column3]]-Table1[[#This Row],[Column4]]</f>
        <v>30.148</v>
      </c>
      <c r="M28" s="16">
        <f>Table1[[#This Row],[Column3]]+Table1[[#This Row],[Column4]]</f>
        <v>30.209999999999997</v>
      </c>
      <c r="N28" s="15" t="s">
        <v>26</v>
      </c>
      <c r="O28" s="15" t="s">
        <v>323</v>
      </c>
      <c r="P28" s="15" t="s">
        <v>211</v>
      </c>
      <c r="Q28" s="15">
        <v>502.3</v>
      </c>
      <c r="R28" s="15">
        <v>0.5</v>
      </c>
      <c r="S28" s="15">
        <f>Table1[[#This Row],[Column5]]-Table1[[#This Row],[Column6]]</f>
        <v>501.8</v>
      </c>
      <c r="T28" s="15">
        <f>Table1[[#This Row],[Column5]]+Table1[[#This Row],[Column6]]</f>
        <v>502.8</v>
      </c>
      <c r="U28" s="15" t="s">
        <v>24</v>
      </c>
      <c r="V28" s="17">
        <v>270</v>
      </c>
      <c r="W28" s="15" t="s">
        <v>28</v>
      </c>
      <c r="X28" s="15" t="s">
        <v>28</v>
      </c>
      <c r="Y28" s="15" t="s">
        <v>6</v>
      </c>
      <c r="Z28" s="15" t="s">
        <v>28</v>
      </c>
      <c r="AA28" s="15" t="s">
        <v>28</v>
      </c>
      <c r="AB28" s="15" t="s">
        <v>28</v>
      </c>
      <c r="AC28" s="15" t="s">
        <v>28</v>
      </c>
      <c r="AD28" s="15" t="s">
        <v>28</v>
      </c>
      <c r="AE28" s="15" t="s">
        <v>28</v>
      </c>
      <c r="AF28" s="15" t="s">
        <v>28</v>
      </c>
      <c r="AG28" s="15" t="s">
        <v>28</v>
      </c>
      <c r="AH28" s="15" t="s">
        <v>28</v>
      </c>
      <c r="AI28" s="15" t="s">
        <v>28</v>
      </c>
      <c r="AJ28" s="15" t="s">
        <v>28</v>
      </c>
      <c r="AK28" s="15" t="s">
        <v>28</v>
      </c>
      <c r="AL28" s="15" t="s">
        <v>28</v>
      </c>
      <c r="AM28" s="15" t="s">
        <v>28</v>
      </c>
      <c r="AN28" s="15" t="s">
        <v>28</v>
      </c>
      <c r="AO28" s="15" t="s">
        <v>28</v>
      </c>
      <c r="AP28" s="17" t="s">
        <v>580</v>
      </c>
      <c r="AQ28" s="17" t="s">
        <v>573</v>
      </c>
      <c r="AR28" s="17" t="s">
        <v>574</v>
      </c>
      <c r="AS28" s="17" t="s">
        <v>575</v>
      </c>
      <c r="AT28" s="17" t="s">
        <v>438</v>
      </c>
      <c r="AU28" s="17" t="s">
        <v>464</v>
      </c>
      <c r="AV28" s="15"/>
      <c r="BO28" s="17" t="s">
        <v>722</v>
      </c>
      <c r="BQ28" s="17">
        <v>7</v>
      </c>
      <c r="BR28" s="17" t="s">
        <v>772</v>
      </c>
    </row>
    <row r="29" spans="1:78" x14ac:dyDescent="0.25">
      <c r="A29" s="15" t="s">
        <v>542</v>
      </c>
      <c r="B29" s="33" t="s">
        <v>543</v>
      </c>
      <c r="C29" s="34" t="s">
        <v>544</v>
      </c>
      <c r="D29" s="34">
        <v>31.786000000000001</v>
      </c>
      <c r="E29" s="34">
        <v>3.1E-2</v>
      </c>
      <c r="F29" s="34">
        <f>Table1[[#This Row],[Column2]]-Table1[[#This Row],[Column22]]</f>
        <v>31.755000000000003</v>
      </c>
      <c r="G29" s="34">
        <f>Table1[[#This Row],[Column2]]+Table1[[#This Row],[Column22]]</f>
        <v>31.817</v>
      </c>
      <c r="H29" s="34" t="s">
        <v>25</v>
      </c>
      <c r="I29" s="34" t="s">
        <v>545</v>
      </c>
      <c r="J29" s="34">
        <v>28.620999999999999</v>
      </c>
      <c r="K29" s="34">
        <v>3.1E-2</v>
      </c>
      <c r="L29" s="34">
        <f>Table1[[#This Row],[Column3]]-Table1[[#This Row],[Column4]]</f>
        <v>28.59</v>
      </c>
      <c r="M29" s="34">
        <f>Table1[[#This Row],[Column3]]+Table1[[#This Row],[Column4]]</f>
        <v>28.651999999999997</v>
      </c>
      <c r="N29" s="34" t="s">
        <v>26</v>
      </c>
      <c r="O29" s="33" t="s">
        <v>546</v>
      </c>
      <c r="P29" s="15" t="s">
        <v>547</v>
      </c>
      <c r="Q29" s="33">
        <v>426.8</v>
      </c>
      <c r="R29" s="33">
        <v>0.5</v>
      </c>
      <c r="S29" s="33">
        <f>Table1[[#This Row],[Column5]]-Table1[[#This Row],[Column6]]</f>
        <v>426.3</v>
      </c>
      <c r="T29" s="33">
        <f>Table1[[#This Row],[Column5]]+Table1[[#This Row],[Column6]]</f>
        <v>427.3</v>
      </c>
      <c r="U29" s="15" t="s">
        <v>548</v>
      </c>
      <c r="V29" s="33">
        <v>219</v>
      </c>
      <c r="W29" s="33" t="s">
        <v>28</v>
      </c>
      <c r="X29" s="15" t="s">
        <v>27</v>
      </c>
      <c r="Y29" s="15" t="s">
        <v>28</v>
      </c>
      <c r="Z29" s="15" t="s">
        <v>28</v>
      </c>
      <c r="AA29" s="15" t="s">
        <v>28</v>
      </c>
      <c r="AB29" s="15" t="s">
        <v>28</v>
      </c>
      <c r="AC29" s="15" t="s">
        <v>28</v>
      </c>
      <c r="AD29" s="15" t="s">
        <v>28</v>
      </c>
      <c r="AE29" s="15" t="s">
        <v>28</v>
      </c>
      <c r="AF29" s="15" t="s">
        <v>28</v>
      </c>
      <c r="AG29" s="15" t="s">
        <v>28</v>
      </c>
      <c r="AH29" s="15" t="s">
        <v>28</v>
      </c>
      <c r="AI29" s="15" t="s">
        <v>28</v>
      </c>
      <c r="AJ29" s="15" t="s">
        <v>28</v>
      </c>
      <c r="AK29" s="15" t="s">
        <v>28</v>
      </c>
      <c r="AL29" s="15" t="s">
        <v>28</v>
      </c>
      <c r="AM29" s="15" t="s">
        <v>28</v>
      </c>
      <c r="AN29" s="15" t="s">
        <v>28</v>
      </c>
      <c r="AO29" s="15" t="s">
        <v>28</v>
      </c>
      <c r="AP29" s="17" t="s">
        <v>28</v>
      </c>
      <c r="AQ29" s="17" t="s">
        <v>578</v>
      </c>
      <c r="AR29" s="17" t="s">
        <v>28</v>
      </c>
      <c r="AS29" s="17" t="s">
        <v>572</v>
      </c>
      <c r="AT29" s="17" t="s">
        <v>438</v>
      </c>
      <c r="AU29" s="17" t="s">
        <v>439</v>
      </c>
      <c r="AV29" s="15"/>
      <c r="BO29" s="17" t="s">
        <v>722</v>
      </c>
      <c r="BQ29" s="17">
        <v>7</v>
      </c>
    </row>
    <row r="30" spans="1:78" x14ac:dyDescent="0.25">
      <c r="A30" s="15" t="s">
        <v>43</v>
      </c>
      <c r="B30" s="17" t="s">
        <v>148</v>
      </c>
      <c r="C30" s="15" t="s">
        <v>229</v>
      </c>
      <c r="D30" s="15">
        <v>31.786000000000001</v>
      </c>
      <c r="E30" s="15">
        <v>0.03</v>
      </c>
      <c r="F30" s="16">
        <f>Table1[[#This Row],[Column2]]-Table1[[#This Row],[Column22]]</f>
        <v>31.756</v>
      </c>
      <c r="G30" s="16">
        <f>Table1[[#This Row],[Column2]]+Table1[[#This Row],[Column22]]</f>
        <v>31.816000000000003</v>
      </c>
      <c r="H30" s="15" t="s">
        <v>321</v>
      </c>
      <c r="I30" s="15" t="s">
        <v>229</v>
      </c>
      <c r="J30" s="15">
        <v>31.786000000000001</v>
      </c>
      <c r="K30" s="15">
        <v>0.03</v>
      </c>
      <c r="L30" s="16">
        <f>Table1[[#This Row],[Column3]]-Table1[[#This Row],[Column4]]</f>
        <v>31.756</v>
      </c>
      <c r="M30" s="16">
        <f>Table1[[#This Row],[Column3]]+Table1[[#This Row],[Column4]]</f>
        <v>31.816000000000003</v>
      </c>
      <c r="N30" s="15" t="s">
        <v>26</v>
      </c>
      <c r="O30" s="15" t="s">
        <v>323</v>
      </c>
      <c r="P30" s="15" t="s">
        <v>212</v>
      </c>
      <c r="Q30" s="15">
        <v>370.8</v>
      </c>
      <c r="R30" s="15">
        <v>0.5</v>
      </c>
      <c r="S30" s="15">
        <f>Table1[[#This Row],[Column5]]-Table1[[#This Row],[Column6]]</f>
        <v>370.3</v>
      </c>
      <c r="T30" s="15">
        <f>Table1[[#This Row],[Column5]]+Table1[[#This Row],[Column6]]</f>
        <v>371.3</v>
      </c>
      <c r="U30" s="15" t="s">
        <v>24</v>
      </c>
      <c r="V30" s="17">
        <v>191</v>
      </c>
      <c r="W30" s="15" t="s">
        <v>28</v>
      </c>
      <c r="X30" s="15" t="s">
        <v>28</v>
      </c>
      <c r="Y30" s="15" t="s">
        <v>28</v>
      </c>
      <c r="Z30" s="15" t="s">
        <v>28</v>
      </c>
      <c r="AA30" s="15" t="s">
        <v>28</v>
      </c>
      <c r="AB30" s="15" t="s">
        <v>28</v>
      </c>
      <c r="AC30" s="15" t="s">
        <v>28</v>
      </c>
      <c r="AD30" s="15" t="s">
        <v>28</v>
      </c>
      <c r="AE30" s="15" t="s">
        <v>28</v>
      </c>
      <c r="AF30" s="15" t="s">
        <v>28</v>
      </c>
      <c r="AG30" s="15" t="s">
        <v>14</v>
      </c>
      <c r="AH30" s="15" t="s">
        <v>28</v>
      </c>
      <c r="AI30" s="15" t="s">
        <v>28</v>
      </c>
      <c r="AJ30" s="15" t="s">
        <v>28</v>
      </c>
      <c r="AK30" s="15" t="s">
        <v>28</v>
      </c>
      <c r="AL30" s="15" t="s">
        <v>28</v>
      </c>
      <c r="AM30" s="15" t="s">
        <v>28</v>
      </c>
      <c r="AN30" s="15" t="s">
        <v>28</v>
      </c>
      <c r="AO30" s="15" t="s">
        <v>28</v>
      </c>
      <c r="AP30" s="17" t="s">
        <v>581</v>
      </c>
      <c r="AQ30" s="17" t="s">
        <v>578</v>
      </c>
      <c r="AR30" s="17" t="s">
        <v>582</v>
      </c>
      <c r="AS30" s="17" t="s">
        <v>583</v>
      </c>
      <c r="AT30" s="17" t="s">
        <v>438</v>
      </c>
      <c r="AU30" s="17" t="s">
        <v>439</v>
      </c>
      <c r="AV30" s="15"/>
      <c r="BO30" s="17" t="s">
        <v>722</v>
      </c>
      <c r="BQ30" s="17">
        <v>8</v>
      </c>
      <c r="BR30" s="17" t="s">
        <v>770</v>
      </c>
    </row>
    <row r="31" spans="1:78" x14ac:dyDescent="0.25">
      <c r="A31" s="15" t="s">
        <v>368</v>
      </c>
      <c r="B31" s="17" t="s">
        <v>148</v>
      </c>
      <c r="C31" s="16" t="s">
        <v>339</v>
      </c>
      <c r="D31" s="16">
        <v>31.009</v>
      </c>
      <c r="E31" s="15">
        <v>3.1E-2</v>
      </c>
      <c r="F31" s="16">
        <f>Table1[[#This Row],[Column2]]-Table1[[#This Row],[Column22]]</f>
        <v>30.978000000000002</v>
      </c>
      <c r="G31" s="16">
        <f>Table1[[#This Row],[Column2]]+Table1[[#This Row],[Column22]]</f>
        <v>31.04</v>
      </c>
      <c r="H31" s="15" t="s">
        <v>322</v>
      </c>
      <c r="I31" s="15" t="s">
        <v>228</v>
      </c>
      <c r="J31" s="15">
        <v>30.178999999999998</v>
      </c>
      <c r="K31" s="15">
        <v>3.1E-2</v>
      </c>
      <c r="L31" s="16">
        <f>Table1[[#This Row],[Column3]]-Table1[[#This Row],[Column4]]</f>
        <v>30.148</v>
      </c>
      <c r="M31" s="16">
        <f>Table1[[#This Row],[Column3]]+Table1[[#This Row],[Column4]]</f>
        <v>30.209999999999997</v>
      </c>
      <c r="N31" s="15" t="s">
        <v>26</v>
      </c>
      <c r="O31" s="15" t="s">
        <v>322</v>
      </c>
      <c r="P31" s="15" t="s">
        <v>369</v>
      </c>
      <c r="Q31" s="15">
        <v>423.5</v>
      </c>
      <c r="R31" s="15">
        <v>0.5</v>
      </c>
      <c r="S31" s="15">
        <f>Table1[[#This Row],[Column5]]-Table1[[#This Row],[Column6]]</f>
        <v>423</v>
      </c>
      <c r="T31" s="15">
        <f>Table1[[#This Row],[Column5]]+Table1[[#This Row],[Column6]]</f>
        <v>424</v>
      </c>
      <c r="U31" s="15" t="s">
        <v>24</v>
      </c>
      <c r="V31" s="17" t="s">
        <v>28</v>
      </c>
      <c r="W31" s="15">
        <v>222</v>
      </c>
      <c r="X31" s="15" t="s">
        <v>28</v>
      </c>
      <c r="Y31" s="15" t="s">
        <v>28</v>
      </c>
      <c r="Z31" s="15" t="s">
        <v>28</v>
      </c>
      <c r="AA31" s="15" t="s">
        <v>28</v>
      </c>
      <c r="AB31" s="15" t="s">
        <v>28</v>
      </c>
      <c r="AC31" s="15" t="s">
        <v>28</v>
      </c>
      <c r="AD31" s="15" t="s">
        <v>11</v>
      </c>
      <c r="AE31" s="15" t="s">
        <v>28</v>
      </c>
      <c r="AF31" s="15" t="s">
        <v>28</v>
      </c>
      <c r="AG31" s="15" t="s">
        <v>28</v>
      </c>
      <c r="AH31" s="15" t="s">
        <v>28</v>
      </c>
      <c r="AI31" s="15" t="s">
        <v>28</v>
      </c>
      <c r="AJ31" s="15" t="s">
        <v>28</v>
      </c>
      <c r="AK31" s="15" t="s">
        <v>28</v>
      </c>
      <c r="AL31" s="15" t="s">
        <v>28</v>
      </c>
      <c r="AM31" s="15" t="s">
        <v>28</v>
      </c>
      <c r="AN31" s="15" t="s">
        <v>28</v>
      </c>
      <c r="AO31" s="15" t="s">
        <v>28</v>
      </c>
      <c r="AP31" s="17" t="s">
        <v>580</v>
      </c>
      <c r="AQ31" s="17" t="s">
        <v>573</v>
      </c>
      <c r="AR31" s="17" t="s">
        <v>574</v>
      </c>
      <c r="AS31" s="17" t="s">
        <v>575</v>
      </c>
      <c r="AT31" s="17" t="s">
        <v>438</v>
      </c>
      <c r="AU31" s="17" t="s">
        <v>464</v>
      </c>
      <c r="AV31" s="15"/>
      <c r="BO31" s="17" t="s">
        <v>722</v>
      </c>
      <c r="BQ31" s="17">
        <v>8</v>
      </c>
      <c r="BR31" s="17" t="s">
        <v>772</v>
      </c>
    </row>
    <row r="32" spans="1:78" x14ac:dyDescent="0.25">
      <c r="A32" s="15" t="s">
        <v>393</v>
      </c>
      <c r="B32" s="17" t="s">
        <v>148</v>
      </c>
      <c r="C32" s="15" t="s">
        <v>397</v>
      </c>
      <c r="D32" s="15">
        <v>31.786000000000001</v>
      </c>
      <c r="E32" s="15">
        <v>0.03</v>
      </c>
      <c r="F32" s="16">
        <f>Table1[[#This Row],[Column2]]-Table1[[#This Row],[Column22]]</f>
        <v>31.756</v>
      </c>
      <c r="G32" s="16">
        <f>Table1[[#This Row],[Column2]]+Table1[[#This Row],[Column22]]</f>
        <v>31.816000000000003</v>
      </c>
      <c r="H32" s="15" t="s">
        <v>321</v>
      </c>
      <c r="I32" s="15" t="s">
        <v>398</v>
      </c>
      <c r="J32" s="15">
        <v>28.617999999999999</v>
      </c>
      <c r="K32" s="15">
        <v>2.7E-2</v>
      </c>
      <c r="L32" s="16">
        <f>Table1[[#This Row],[Column3]]-Table1[[#This Row],[Column4]]</f>
        <v>28.590999999999998</v>
      </c>
      <c r="M32" s="16">
        <f>Table1[[#This Row],[Column3]]+Table1[[#This Row],[Column4]]</f>
        <v>28.645</v>
      </c>
      <c r="N32" s="15" t="s">
        <v>26</v>
      </c>
      <c r="O32" s="15" t="s">
        <v>326</v>
      </c>
      <c r="P32" s="15" t="s">
        <v>395</v>
      </c>
      <c r="Q32" s="15">
        <v>589.20000000000005</v>
      </c>
      <c r="R32" s="15">
        <v>0.5</v>
      </c>
      <c r="S32" s="15">
        <f>Table1[[#This Row],[Column5]]-Table1[[#This Row],[Column6]]</f>
        <v>588.70000000000005</v>
      </c>
      <c r="T32" s="15">
        <f>Table1[[#This Row],[Column5]]+Table1[[#This Row],[Column6]]</f>
        <v>589.70000000000005</v>
      </c>
      <c r="U32" s="15" t="s">
        <v>24</v>
      </c>
      <c r="V32" s="17">
        <v>301</v>
      </c>
      <c r="W32" s="15" t="s">
        <v>28</v>
      </c>
      <c r="X32" s="15" t="s">
        <v>28</v>
      </c>
      <c r="Y32" s="15" t="s">
        <v>28</v>
      </c>
      <c r="Z32" s="15" t="s">
        <v>28</v>
      </c>
      <c r="AA32" s="15" t="s">
        <v>28</v>
      </c>
      <c r="AB32" s="15" t="s">
        <v>9</v>
      </c>
      <c r="AC32" s="15" t="s">
        <v>28</v>
      </c>
      <c r="AD32" s="15" t="s">
        <v>28</v>
      </c>
      <c r="AE32" s="15" t="s">
        <v>28</v>
      </c>
      <c r="AF32" s="15" t="s">
        <v>28</v>
      </c>
      <c r="AG32" s="15" t="s">
        <v>28</v>
      </c>
      <c r="AH32" s="15" t="s">
        <v>28</v>
      </c>
      <c r="AI32" s="15" t="s">
        <v>28</v>
      </c>
      <c r="AJ32" s="15" t="s">
        <v>28</v>
      </c>
      <c r="AK32" s="15" t="s">
        <v>28</v>
      </c>
      <c r="AL32" s="15" t="s">
        <v>28</v>
      </c>
      <c r="AM32" s="15" t="s">
        <v>28</v>
      </c>
      <c r="AN32" s="15" t="s">
        <v>28</v>
      </c>
      <c r="AO32" s="15" t="s">
        <v>28</v>
      </c>
      <c r="AP32" s="17" t="s">
        <v>581</v>
      </c>
      <c r="AQ32" s="17" t="s">
        <v>578</v>
      </c>
      <c r="AR32" s="17" t="s">
        <v>577</v>
      </c>
      <c r="AS32" s="17" t="s">
        <v>572</v>
      </c>
      <c r="AT32" s="17" t="s">
        <v>438</v>
      </c>
      <c r="AU32" s="17" t="s">
        <v>439</v>
      </c>
      <c r="AV32" s="15"/>
      <c r="BO32" s="17" t="s">
        <v>722</v>
      </c>
      <c r="BQ32" s="17">
        <v>8</v>
      </c>
      <c r="BR32" s="17" t="s">
        <v>772</v>
      </c>
    </row>
    <row r="33" spans="1:70" x14ac:dyDescent="0.25">
      <c r="A33" s="15" t="s">
        <v>394</v>
      </c>
      <c r="B33" s="17" t="s">
        <v>148</v>
      </c>
      <c r="C33" s="15" t="s">
        <v>397</v>
      </c>
      <c r="D33" s="15">
        <v>31.786000000000001</v>
      </c>
      <c r="E33" s="15">
        <v>0.03</v>
      </c>
      <c r="F33" s="16">
        <f>Table1[[#This Row],[Column2]]-Table1[[#This Row],[Column22]]</f>
        <v>31.756</v>
      </c>
      <c r="G33" s="16">
        <f>Table1[[#This Row],[Column2]]+Table1[[#This Row],[Column22]]</f>
        <v>31.816000000000003</v>
      </c>
      <c r="H33" s="15" t="s">
        <v>321</v>
      </c>
      <c r="I33" s="15" t="s">
        <v>398</v>
      </c>
      <c r="J33" s="15">
        <v>28.617999999999999</v>
      </c>
      <c r="K33" s="15">
        <v>2.7E-2</v>
      </c>
      <c r="L33" s="16">
        <f>Table1[[#This Row],[Column3]]-Table1[[#This Row],[Column4]]</f>
        <v>28.590999999999998</v>
      </c>
      <c r="M33" s="16">
        <f>Table1[[#This Row],[Column3]]+Table1[[#This Row],[Column4]]</f>
        <v>28.645</v>
      </c>
      <c r="N33" s="15" t="s">
        <v>26</v>
      </c>
      <c r="O33" s="15" t="s">
        <v>326</v>
      </c>
      <c r="P33" s="15" t="s">
        <v>396</v>
      </c>
      <c r="Q33" s="15">
        <v>431.3</v>
      </c>
      <c r="R33" s="15">
        <v>0.5</v>
      </c>
      <c r="S33" s="15">
        <f>Table1[[#This Row],[Column5]]-Table1[[#This Row],[Column6]]</f>
        <v>430.8</v>
      </c>
      <c r="T33" s="15">
        <f>Table1[[#This Row],[Column5]]+Table1[[#This Row],[Column6]]</f>
        <v>431.8</v>
      </c>
      <c r="U33" s="15" t="s">
        <v>24</v>
      </c>
      <c r="V33" s="17">
        <v>222</v>
      </c>
      <c r="W33" s="15" t="s">
        <v>28</v>
      </c>
      <c r="X33" s="15" t="s">
        <v>27</v>
      </c>
      <c r="Y33" s="15" t="s">
        <v>28</v>
      </c>
      <c r="Z33" s="15" t="s">
        <v>28</v>
      </c>
      <c r="AA33" s="15" t="s">
        <v>28</v>
      </c>
      <c r="AB33" s="15" t="s">
        <v>28</v>
      </c>
      <c r="AC33" s="15" t="s">
        <v>28</v>
      </c>
      <c r="AD33" s="15" t="s">
        <v>28</v>
      </c>
      <c r="AE33" s="15" t="s">
        <v>28</v>
      </c>
      <c r="AF33" s="15" t="s">
        <v>28</v>
      </c>
      <c r="AG33" s="15" t="s">
        <v>28</v>
      </c>
      <c r="AH33" s="15" t="s">
        <v>28</v>
      </c>
      <c r="AI33" s="15" t="s">
        <v>28</v>
      </c>
      <c r="AJ33" s="15" t="s">
        <v>28</v>
      </c>
      <c r="AK33" s="15" t="s">
        <v>28</v>
      </c>
      <c r="AL33" s="15" t="s">
        <v>28</v>
      </c>
      <c r="AM33" s="15" t="s">
        <v>28</v>
      </c>
      <c r="AN33" s="15" t="s">
        <v>28</v>
      </c>
      <c r="AO33" s="15" t="s">
        <v>28</v>
      </c>
      <c r="AP33" s="17" t="s">
        <v>581</v>
      </c>
      <c r="AQ33" s="17" t="s">
        <v>578</v>
      </c>
      <c r="AR33" s="17" t="s">
        <v>577</v>
      </c>
      <c r="AS33" s="17" t="s">
        <v>572</v>
      </c>
      <c r="AT33" s="17" t="s">
        <v>438</v>
      </c>
      <c r="AU33" s="17" t="s">
        <v>439</v>
      </c>
      <c r="AV33" s="15"/>
      <c r="BO33" s="17" t="s">
        <v>722</v>
      </c>
      <c r="BQ33" s="17">
        <v>7</v>
      </c>
      <c r="BR33" s="17" t="s">
        <v>772</v>
      </c>
    </row>
    <row r="34" spans="1:70" x14ac:dyDescent="0.25">
      <c r="A34" s="15" t="s">
        <v>532</v>
      </c>
      <c r="B34" s="17" t="s">
        <v>148</v>
      </c>
      <c r="C34" s="16" t="s">
        <v>339</v>
      </c>
      <c r="D34" s="16">
        <v>31.009</v>
      </c>
      <c r="E34" s="15">
        <v>3.1E-2</v>
      </c>
      <c r="F34" s="34">
        <f>Table1[[#This Row],[Column2]]-Table1[[#This Row],[Column22]]</f>
        <v>30.978000000000002</v>
      </c>
      <c r="G34" s="34">
        <f>Table1[[#This Row],[Column2]]+Table1[[#This Row],[Column22]]</f>
        <v>31.04</v>
      </c>
      <c r="H34" s="15" t="s">
        <v>322</v>
      </c>
      <c r="I34" s="15" t="s">
        <v>228</v>
      </c>
      <c r="J34" s="15">
        <v>30.178999999999998</v>
      </c>
      <c r="K34" s="15">
        <v>3.1E-2</v>
      </c>
      <c r="L34" s="34">
        <f>Table1[[#This Row],[Column3]]-Table1[[#This Row],[Column4]]</f>
        <v>30.148</v>
      </c>
      <c r="M34" s="34">
        <f>Table1[[#This Row],[Column3]]+Table1[[#This Row],[Column4]]</f>
        <v>30.209999999999997</v>
      </c>
      <c r="N34" s="34" t="s">
        <v>26</v>
      </c>
      <c r="O34" s="15" t="s">
        <v>323</v>
      </c>
      <c r="P34" s="15" t="s">
        <v>240</v>
      </c>
      <c r="Q34" s="33">
        <v>504.8</v>
      </c>
      <c r="R34" s="33">
        <v>0.5</v>
      </c>
      <c r="S34" s="33">
        <f>Table1[[#This Row],[Column5]]-Table1[[#This Row],[Column6]]</f>
        <v>504.3</v>
      </c>
      <c r="T34" s="33">
        <f>Table1[[#This Row],[Column5]]+Table1[[#This Row],[Column6]]</f>
        <v>505.3</v>
      </c>
      <c r="U34" s="15" t="s">
        <v>24</v>
      </c>
      <c r="V34" s="33">
        <v>257</v>
      </c>
      <c r="W34" s="33" t="s">
        <v>28</v>
      </c>
      <c r="X34" s="15" t="s">
        <v>28</v>
      </c>
      <c r="Y34" s="15" t="s">
        <v>6</v>
      </c>
      <c r="Z34" s="15" t="s">
        <v>28</v>
      </c>
      <c r="AA34" s="15" t="s">
        <v>28</v>
      </c>
      <c r="AB34" s="15" t="s">
        <v>28</v>
      </c>
      <c r="AC34" s="15" t="s">
        <v>28</v>
      </c>
      <c r="AD34" s="15" t="s">
        <v>28</v>
      </c>
      <c r="AE34" s="15" t="s">
        <v>28</v>
      </c>
      <c r="AF34" s="15" t="s">
        <v>28</v>
      </c>
      <c r="AG34" s="15" t="s">
        <v>28</v>
      </c>
      <c r="AH34" s="15" t="s">
        <v>28</v>
      </c>
      <c r="AI34" s="15" t="s">
        <v>28</v>
      </c>
      <c r="AJ34" s="15" t="s">
        <v>28</v>
      </c>
      <c r="AK34" s="15" t="s">
        <v>28</v>
      </c>
      <c r="AL34" s="15" t="s">
        <v>28</v>
      </c>
      <c r="AM34" s="15" t="s">
        <v>28</v>
      </c>
      <c r="AN34" s="15" t="s">
        <v>28</v>
      </c>
      <c r="AO34" s="15" t="s">
        <v>28</v>
      </c>
      <c r="AP34" s="17" t="s">
        <v>580</v>
      </c>
      <c r="AQ34" s="17" t="s">
        <v>573</v>
      </c>
      <c r="AR34" s="17" t="s">
        <v>574</v>
      </c>
      <c r="AS34" s="17" t="s">
        <v>575</v>
      </c>
      <c r="AT34" s="17" t="s">
        <v>438</v>
      </c>
      <c r="AU34" s="17" t="s">
        <v>464</v>
      </c>
      <c r="AV34" s="15"/>
      <c r="BO34" s="17" t="s">
        <v>722</v>
      </c>
      <c r="BQ34" s="17">
        <v>7</v>
      </c>
      <c r="BR34" s="17" t="s">
        <v>772</v>
      </c>
    </row>
    <row r="35" spans="1:70" x14ac:dyDescent="0.25">
      <c r="A35" s="15" t="s">
        <v>389</v>
      </c>
      <c r="B35" s="17" t="s">
        <v>148</v>
      </c>
      <c r="C35" s="16" t="s">
        <v>339</v>
      </c>
      <c r="D35" s="16">
        <v>31.009</v>
      </c>
      <c r="E35" s="15">
        <v>3.1E-2</v>
      </c>
      <c r="F35" s="16">
        <f>Table1[[#This Row],[Column2]]-Table1[[#This Row],[Column22]]</f>
        <v>30.978000000000002</v>
      </c>
      <c r="G35" s="16">
        <f>Table1[[#This Row],[Column2]]+Table1[[#This Row],[Column22]]</f>
        <v>31.04</v>
      </c>
      <c r="H35" s="15" t="s">
        <v>322</v>
      </c>
      <c r="I35" s="15" t="s">
        <v>228</v>
      </c>
      <c r="J35" s="15">
        <v>30.178999999999998</v>
      </c>
      <c r="K35" s="15">
        <v>3.1E-2</v>
      </c>
      <c r="L35" s="16">
        <f>Table1[[#This Row],[Column3]]-Table1[[#This Row],[Column4]]</f>
        <v>30.148</v>
      </c>
      <c r="M35" s="16">
        <f>Table1[[#This Row],[Column3]]+Table1[[#This Row],[Column4]]</f>
        <v>30.209999999999997</v>
      </c>
      <c r="N35" s="15" t="s">
        <v>26</v>
      </c>
      <c r="O35" s="15" t="s">
        <v>323</v>
      </c>
      <c r="P35" s="15" t="s">
        <v>240</v>
      </c>
      <c r="Q35" s="15">
        <v>504.8</v>
      </c>
      <c r="R35" s="15">
        <v>0.5</v>
      </c>
      <c r="S35" s="15">
        <f>Table1[[#This Row],[Column5]]-Table1[[#This Row],[Column6]]</f>
        <v>504.3</v>
      </c>
      <c r="T35" s="15">
        <f>Table1[[#This Row],[Column5]]+Table1[[#This Row],[Column6]]</f>
        <v>505.3</v>
      </c>
      <c r="U35" s="15" t="s">
        <v>24</v>
      </c>
      <c r="V35" s="17">
        <v>270</v>
      </c>
      <c r="W35" s="15" t="s">
        <v>28</v>
      </c>
      <c r="X35" s="15" t="s">
        <v>28</v>
      </c>
      <c r="Y35" s="15" t="s">
        <v>6</v>
      </c>
      <c r="Z35" s="15" t="s">
        <v>28</v>
      </c>
      <c r="AA35" s="15" t="s">
        <v>28</v>
      </c>
      <c r="AB35" s="15" t="s">
        <v>28</v>
      </c>
      <c r="AC35" s="15" t="s">
        <v>28</v>
      </c>
      <c r="AD35" s="15" t="s">
        <v>28</v>
      </c>
      <c r="AE35" s="15" t="s">
        <v>28</v>
      </c>
      <c r="AF35" s="15" t="s">
        <v>28</v>
      </c>
      <c r="AG35" s="15" t="s">
        <v>28</v>
      </c>
      <c r="AH35" s="15" t="s">
        <v>28</v>
      </c>
      <c r="AI35" s="15" t="s">
        <v>28</v>
      </c>
      <c r="AJ35" s="15" t="s">
        <v>28</v>
      </c>
      <c r="AK35" s="15" t="s">
        <v>28</v>
      </c>
      <c r="AL35" s="15" t="s">
        <v>28</v>
      </c>
      <c r="AM35" s="15" t="s">
        <v>28</v>
      </c>
      <c r="AN35" s="15" t="s">
        <v>28</v>
      </c>
      <c r="AO35" s="15" t="s">
        <v>28</v>
      </c>
      <c r="AP35" s="17" t="s">
        <v>580</v>
      </c>
      <c r="AQ35" s="17" t="s">
        <v>573</v>
      </c>
      <c r="AR35" s="17" t="s">
        <v>574</v>
      </c>
      <c r="AS35" s="17" t="s">
        <v>575</v>
      </c>
      <c r="AT35" s="17" t="s">
        <v>438</v>
      </c>
      <c r="AU35" s="17" t="s">
        <v>464</v>
      </c>
      <c r="AV35" s="15"/>
      <c r="BO35" s="17" t="s">
        <v>722</v>
      </c>
      <c r="BQ35" s="17">
        <v>7</v>
      </c>
      <c r="BR35" s="17" t="s">
        <v>772</v>
      </c>
    </row>
    <row r="36" spans="1:70" x14ac:dyDescent="0.25">
      <c r="A36" s="15" t="s">
        <v>631</v>
      </c>
      <c r="B36" s="28" t="s">
        <v>511</v>
      </c>
      <c r="C36" s="16" t="s">
        <v>339</v>
      </c>
      <c r="D36" s="16">
        <v>31.009</v>
      </c>
      <c r="E36" s="15">
        <v>3.1E-2</v>
      </c>
      <c r="F36" s="40">
        <f>Table1[[#This Row],[Column2]]-Table1[[#This Row],[Column22]]</f>
        <v>30.978000000000002</v>
      </c>
      <c r="G36" s="40">
        <f>Table1[[#This Row],[Column2]]+Table1[[#This Row],[Column22]]</f>
        <v>31.04</v>
      </c>
      <c r="H36" s="15" t="s">
        <v>322</v>
      </c>
      <c r="I36" s="15" t="s">
        <v>230</v>
      </c>
      <c r="J36" s="15">
        <v>30.997</v>
      </c>
      <c r="K36" s="15">
        <v>3.1E-2</v>
      </c>
      <c r="L36" s="40">
        <f>Table1[[#This Row],[Column3]]-Table1[[#This Row],[Column4]]</f>
        <v>30.966000000000001</v>
      </c>
      <c r="M36" s="40">
        <f>Table1[[#This Row],[Column3]]+Table1[[#This Row],[Column4]]</f>
        <v>31.027999999999999</v>
      </c>
      <c r="N36" s="15" t="s">
        <v>26</v>
      </c>
      <c r="O36" s="15" t="s">
        <v>323</v>
      </c>
      <c r="P36" s="15" t="s">
        <v>632</v>
      </c>
      <c r="Q36" s="39">
        <v>357.5</v>
      </c>
      <c r="R36" s="39">
        <v>0.5</v>
      </c>
      <c r="S36" s="39">
        <f>Table1[[#This Row],[Column5]]-Table1[[#This Row],[Column6]]</f>
        <v>357</v>
      </c>
      <c r="T36" s="39">
        <f>Table1[[#This Row],[Column5]]+Table1[[#This Row],[Column6]]</f>
        <v>358</v>
      </c>
      <c r="U36" s="15" t="s">
        <v>24</v>
      </c>
      <c r="V36" s="39">
        <v>130</v>
      </c>
      <c r="W36" s="15" t="s">
        <v>28</v>
      </c>
      <c r="X36" s="15" t="s">
        <v>27</v>
      </c>
      <c r="Y36" s="15" t="s">
        <v>28</v>
      </c>
      <c r="Z36" s="15" t="s">
        <v>28</v>
      </c>
      <c r="AA36" s="15" t="s">
        <v>28</v>
      </c>
      <c r="AB36" s="15" t="s">
        <v>28</v>
      </c>
      <c r="AC36" s="15" t="s">
        <v>28</v>
      </c>
      <c r="AD36" s="15" t="s">
        <v>28</v>
      </c>
      <c r="AE36" s="15" t="s">
        <v>28</v>
      </c>
      <c r="AF36" s="15" t="s">
        <v>28</v>
      </c>
      <c r="AG36" s="15" t="s">
        <v>28</v>
      </c>
      <c r="AH36" s="15" t="s">
        <v>28</v>
      </c>
      <c r="AI36" s="15" t="s">
        <v>28</v>
      </c>
      <c r="AJ36" s="15" t="s">
        <v>28</v>
      </c>
      <c r="AK36" s="15" t="s">
        <v>28</v>
      </c>
      <c r="AL36" s="15" t="s">
        <v>28</v>
      </c>
      <c r="AM36" s="15" t="s">
        <v>28</v>
      </c>
      <c r="AN36" s="15" t="s">
        <v>28</v>
      </c>
      <c r="AO36" s="15" t="s">
        <v>28</v>
      </c>
      <c r="AP36" s="17" t="s">
        <v>584</v>
      </c>
      <c r="AQ36" s="17" t="s">
        <v>573</v>
      </c>
      <c r="AR36" s="17" t="s">
        <v>579</v>
      </c>
      <c r="AS36" s="17" t="s">
        <v>572</v>
      </c>
      <c r="AT36" s="17" t="s">
        <v>438</v>
      </c>
      <c r="AU36" s="17" t="s">
        <v>439</v>
      </c>
      <c r="AV36" s="15"/>
      <c r="BO36" s="17" t="s">
        <v>722</v>
      </c>
      <c r="BQ36" s="17">
        <v>7</v>
      </c>
      <c r="BR36" s="17" t="s">
        <v>770</v>
      </c>
    </row>
    <row r="37" spans="1:70" x14ac:dyDescent="0.25">
      <c r="A37" s="15" t="s">
        <v>44</v>
      </c>
      <c r="B37" s="17" t="s">
        <v>148</v>
      </c>
      <c r="C37" s="15" t="s">
        <v>339</v>
      </c>
      <c r="D37" s="15">
        <v>31.009</v>
      </c>
      <c r="E37" s="15">
        <v>3.1E-2</v>
      </c>
      <c r="F37" s="16">
        <f>Table1[[#This Row],[Column2]]-Table1[[#This Row],[Column22]]</f>
        <v>30.978000000000002</v>
      </c>
      <c r="G37" s="16">
        <f>Table1[[#This Row],[Column2]]+Table1[[#This Row],[Column22]]</f>
        <v>31.04</v>
      </c>
      <c r="H37" s="15" t="s">
        <v>322</v>
      </c>
      <c r="I37" s="15" t="s">
        <v>226</v>
      </c>
      <c r="J37" s="15">
        <v>30.998000000000001</v>
      </c>
      <c r="K37" s="15">
        <v>3.1E-2</v>
      </c>
      <c r="L37" s="16">
        <f>Table1[[#This Row],[Column3]]-Table1[[#This Row],[Column4]]</f>
        <v>30.967000000000002</v>
      </c>
      <c r="M37" s="16">
        <f>Table1[[#This Row],[Column3]]+Table1[[#This Row],[Column4]]</f>
        <v>31.029</v>
      </c>
      <c r="N37" s="15" t="s">
        <v>26</v>
      </c>
      <c r="O37" s="15" t="s">
        <v>323</v>
      </c>
      <c r="P37" s="15" t="s">
        <v>213</v>
      </c>
      <c r="Q37" s="15">
        <v>406.2</v>
      </c>
      <c r="R37" s="15">
        <v>0.5</v>
      </c>
      <c r="S37" s="15">
        <f>Table1[[#This Row],[Column5]]-Table1[[#This Row],[Column6]]</f>
        <v>405.7</v>
      </c>
      <c r="T37" s="15">
        <f>Table1[[#This Row],[Column5]]+Table1[[#This Row],[Column6]]</f>
        <v>406.7</v>
      </c>
      <c r="U37" s="15" t="s">
        <v>24</v>
      </c>
      <c r="V37" s="17">
        <v>207</v>
      </c>
      <c r="W37" s="15" t="s">
        <v>28</v>
      </c>
      <c r="X37" s="15" t="s">
        <v>28</v>
      </c>
      <c r="Y37" s="15" t="s">
        <v>28</v>
      </c>
      <c r="Z37" s="15" t="s">
        <v>28</v>
      </c>
      <c r="AA37" s="15" t="s">
        <v>28</v>
      </c>
      <c r="AB37" s="15" t="s">
        <v>28</v>
      </c>
      <c r="AC37" s="15" t="s">
        <v>28</v>
      </c>
      <c r="AD37" s="15" t="s">
        <v>11</v>
      </c>
      <c r="AE37" s="15" t="s">
        <v>28</v>
      </c>
      <c r="AF37" s="15" t="s">
        <v>28</v>
      </c>
      <c r="AG37" s="15" t="s">
        <v>28</v>
      </c>
      <c r="AH37" s="15" t="s">
        <v>28</v>
      </c>
      <c r="AI37" s="15" t="s">
        <v>28</v>
      </c>
      <c r="AJ37" s="15" t="s">
        <v>28</v>
      </c>
      <c r="AK37" s="15" t="s">
        <v>28</v>
      </c>
      <c r="AL37" s="15" t="s">
        <v>28</v>
      </c>
      <c r="AM37" s="15" t="s">
        <v>28</v>
      </c>
      <c r="AN37" s="15" t="s">
        <v>28</v>
      </c>
      <c r="AO37" s="15" t="s">
        <v>28</v>
      </c>
      <c r="AP37" s="17" t="s">
        <v>584</v>
      </c>
      <c r="AQ37" s="17" t="s">
        <v>573</v>
      </c>
      <c r="AR37" s="17" t="s">
        <v>579</v>
      </c>
      <c r="AS37" s="17" t="s">
        <v>572</v>
      </c>
      <c r="AT37" s="17" t="s">
        <v>438</v>
      </c>
      <c r="AU37" s="17" t="s">
        <v>439</v>
      </c>
      <c r="AV37" s="15"/>
      <c r="BO37" s="17" t="s">
        <v>722</v>
      </c>
      <c r="BQ37" s="17">
        <v>8</v>
      </c>
      <c r="BR37" s="17" t="s">
        <v>770</v>
      </c>
    </row>
    <row r="38" spans="1:70" x14ac:dyDescent="0.25">
      <c r="A38" s="15" t="s">
        <v>682</v>
      </c>
      <c r="B38" s="17" t="s">
        <v>148</v>
      </c>
      <c r="C38" s="15" t="s">
        <v>339</v>
      </c>
      <c r="D38" s="15">
        <v>31.009</v>
      </c>
      <c r="E38" s="15">
        <v>3.1E-2</v>
      </c>
      <c r="F38" s="69">
        <f>Table1[[#This Row],[Column2]]-Table1[[#This Row],[Column22]]</f>
        <v>30.978000000000002</v>
      </c>
      <c r="G38" s="69">
        <f>Table1[[#This Row],[Column2]]+Table1[[#This Row],[Column22]]</f>
        <v>31.04</v>
      </c>
      <c r="H38" s="15" t="s">
        <v>322</v>
      </c>
      <c r="I38" s="15" t="s">
        <v>226</v>
      </c>
      <c r="J38" s="15">
        <v>30.998000000000001</v>
      </c>
      <c r="K38" s="15">
        <v>3.1E-2</v>
      </c>
      <c r="L38" s="69">
        <f>Table1[[#This Row],[Column3]]-Table1[[#This Row],[Column4]]</f>
        <v>30.967000000000002</v>
      </c>
      <c r="M38" s="69">
        <f>Table1[[#This Row],[Column3]]+Table1[[#This Row],[Column4]]</f>
        <v>31.029</v>
      </c>
      <c r="N38" s="15" t="s">
        <v>26</v>
      </c>
      <c r="O38" s="15" t="s">
        <v>323</v>
      </c>
      <c r="P38" s="15" t="s">
        <v>683</v>
      </c>
      <c r="Q38" s="68">
        <v>414.2</v>
      </c>
      <c r="R38" s="15">
        <v>0.5</v>
      </c>
      <c r="S38" s="68">
        <f>Table1[[#This Row],[Column5]]-Table1[[#This Row],[Column6]]</f>
        <v>413.7</v>
      </c>
      <c r="T38" s="68">
        <f>Table1[[#This Row],[Column5]]+Table1[[#This Row],[Column6]]</f>
        <v>414.7</v>
      </c>
      <c r="U38" s="15" t="s">
        <v>24</v>
      </c>
      <c r="V38" s="68">
        <v>212</v>
      </c>
      <c r="W38" s="15" t="s">
        <v>28</v>
      </c>
      <c r="X38" s="15" t="s">
        <v>28</v>
      </c>
      <c r="Y38" s="15" t="s">
        <v>28</v>
      </c>
      <c r="Z38" s="15" t="s">
        <v>28</v>
      </c>
      <c r="AA38" s="15" t="s">
        <v>28</v>
      </c>
      <c r="AB38" s="15" t="s">
        <v>28</v>
      </c>
      <c r="AC38" s="15" t="s">
        <v>28</v>
      </c>
      <c r="AD38" s="15" t="s">
        <v>11</v>
      </c>
      <c r="AE38" s="15" t="s">
        <v>28</v>
      </c>
      <c r="AF38" s="15" t="s">
        <v>28</v>
      </c>
      <c r="AG38" s="15" t="s">
        <v>28</v>
      </c>
      <c r="AH38" s="15" t="s">
        <v>28</v>
      </c>
      <c r="AI38" s="15" t="s">
        <v>28</v>
      </c>
      <c r="AJ38" s="15" t="s">
        <v>28</v>
      </c>
      <c r="AK38" s="15" t="s">
        <v>28</v>
      </c>
      <c r="AL38" s="15" t="s">
        <v>28</v>
      </c>
      <c r="AM38" s="15" t="s">
        <v>28</v>
      </c>
      <c r="AN38" s="15" t="s">
        <v>28</v>
      </c>
      <c r="AO38" s="15" t="s">
        <v>28</v>
      </c>
      <c r="AP38" s="17" t="s">
        <v>584</v>
      </c>
      <c r="AQ38" s="17" t="s">
        <v>573</v>
      </c>
      <c r="AR38" s="17" t="s">
        <v>579</v>
      </c>
      <c r="AS38" s="17" t="s">
        <v>572</v>
      </c>
      <c r="AT38" s="17" t="s">
        <v>438</v>
      </c>
      <c r="AU38" s="17" t="s">
        <v>439</v>
      </c>
      <c r="AV38" s="15"/>
      <c r="BO38" s="17" t="s">
        <v>722</v>
      </c>
      <c r="BQ38" s="17">
        <v>8</v>
      </c>
      <c r="BR38" s="17" t="s">
        <v>770</v>
      </c>
    </row>
    <row r="39" spans="1:70" x14ac:dyDescent="0.25">
      <c r="A39" s="15" t="s">
        <v>45</v>
      </c>
      <c r="B39" s="17" t="s">
        <v>148</v>
      </c>
      <c r="C39" s="16" t="s">
        <v>339</v>
      </c>
      <c r="D39" s="16">
        <v>31.009</v>
      </c>
      <c r="E39" s="15">
        <v>3.1E-2</v>
      </c>
      <c r="F39" s="16">
        <f>Table1[[#This Row],[Column2]]-Table1[[#This Row],[Column22]]</f>
        <v>30.978000000000002</v>
      </c>
      <c r="G39" s="16">
        <f>Table1[[#This Row],[Column2]]+Table1[[#This Row],[Column22]]</f>
        <v>31.04</v>
      </c>
      <c r="H39" s="15" t="s">
        <v>322</v>
      </c>
      <c r="I39" s="15" t="s">
        <v>230</v>
      </c>
      <c r="J39" s="15">
        <v>30.997</v>
      </c>
      <c r="K39" s="15">
        <v>3.1E-2</v>
      </c>
      <c r="L39" s="16">
        <f>Table1[[#This Row],[Column3]]-Table1[[#This Row],[Column4]]</f>
        <v>30.966000000000001</v>
      </c>
      <c r="M39" s="16">
        <f>Table1[[#This Row],[Column3]]+Table1[[#This Row],[Column4]]</f>
        <v>31.027999999999999</v>
      </c>
      <c r="N39" s="15" t="s">
        <v>26</v>
      </c>
      <c r="O39" s="15" t="s">
        <v>323</v>
      </c>
      <c r="P39" s="15" t="s">
        <v>214</v>
      </c>
      <c r="Q39" s="15">
        <v>347.2</v>
      </c>
      <c r="R39" s="15">
        <v>0.5</v>
      </c>
      <c r="S39" s="15">
        <f>Table1[[#This Row],[Column5]]-Table1[[#This Row],[Column6]]</f>
        <v>346.7</v>
      </c>
      <c r="T39" s="15">
        <f>Table1[[#This Row],[Column5]]+Table1[[#This Row],[Column6]]</f>
        <v>347.7</v>
      </c>
      <c r="U39" s="15" t="s">
        <v>24</v>
      </c>
      <c r="V39" s="17">
        <v>178</v>
      </c>
      <c r="W39" s="15" t="s">
        <v>28</v>
      </c>
      <c r="X39" s="15" t="s">
        <v>28</v>
      </c>
      <c r="Y39" s="15" t="s">
        <v>6</v>
      </c>
      <c r="Z39" s="15" t="s">
        <v>28</v>
      </c>
      <c r="AA39" s="15" t="s">
        <v>28</v>
      </c>
      <c r="AB39" s="15" t="s">
        <v>28</v>
      </c>
      <c r="AC39" s="15" t="s">
        <v>28</v>
      </c>
      <c r="AD39" s="15" t="s">
        <v>28</v>
      </c>
      <c r="AE39" s="15" t="s">
        <v>28</v>
      </c>
      <c r="AF39" s="15" t="s">
        <v>28</v>
      </c>
      <c r="AG39" s="15" t="s">
        <v>28</v>
      </c>
      <c r="AH39" s="15" t="s">
        <v>28</v>
      </c>
      <c r="AI39" s="15" t="s">
        <v>28</v>
      </c>
      <c r="AJ39" s="15" t="s">
        <v>28</v>
      </c>
      <c r="AK39" s="15" t="s">
        <v>28</v>
      </c>
      <c r="AL39" s="15" t="s">
        <v>28</v>
      </c>
      <c r="AM39" s="15" t="s">
        <v>28</v>
      </c>
      <c r="AN39" s="15" t="s">
        <v>28</v>
      </c>
      <c r="AO39" s="15" t="s">
        <v>28</v>
      </c>
      <c r="AP39" s="17" t="s">
        <v>584</v>
      </c>
      <c r="AQ39" s="17" t="s">
        <v>573</v>
      </c>
      <c r="AR39" s="17" t="s">
        <v>579</v>
      </c>
      <c r="AS39" s="17" t="s">
        <v>572</v>
      </c>
      <c r="AT39" s="17" t="s">
        <v>438</v>
      </c>
      <c r="AU39" s="17" t="s">
        <v>439</v>
      </c>
      <c r="AV39" s="15"/>
      <c r="BO39" s="17" t="s">
        <v>722</v>
      </c>
      <c r="BQ39" s="17">
        <v>7</v>
      </c>
      <c r="BR39" s="17" t="s">
        <v>770</v>
      </c>
    </row>
    <row r="40" spans="1:70" x14ac:dyDescent="0.25">
      <c r="A40" s="18" t="s">
        <v>46</v>
      </c>
      <c r="B40" s="17" t="s">
        <v>148</v>
      </c>
      <c r="C40" s="16" t="s">
        <v>339</v>
      </c>
      <c r="D40" s="16">
        <v>31.009</v>
      </c>
      <c r="E40" s="15">
        <v>3.1E-2</v>
      </c>
      <c r="F40" s="16">
        <f>Table1[[#This Row],[Column2]]-Table1[[#This Row],[Column22]]</f>
        <v>30.978000000000002</v>
      </c>
      <c r="G40" s="16">
        <f>Table1[[#This Row],[Column2]]+Table1[[#This Row],[Column22]]</f>
        <v>31.04</v>
      </c>
      <c r="H40" s="15" t="s">
        <v>322</v>
      </c>
      <c r="I40" s="15" t="s">
        <v>226</v>
      </c>
      <c r="J40" s="15">
        <v>30.998000000000001</v>
      </c>
      <c r="K40" s="15">
        <v>3.1E-2</v>
      </c>
      <c r="L40" s="16">
        <f>Table1[[#This Row],[Column3]]-Table1[[#This Row],[Column4]]</f>
        <v>30.967000000000002</v>
      </c>
      <c r="M40" s="16">
        <f>Table1[[#This Row],[Column3]]+Table1[[#This Row],[Column4]]</f>
        <v>31.029</v>
      </c>
      <c r="N40" s="15" t="s">
        <v>26</v>
      </c>
      <c r="O40" s="15" t="s">
        <v>323</v>
      </c>
      <c r="P40" s="15" t="s">
        <v>215</v>
      </c>
      <c r="Q40" s="15">
        <v>387.2</v>
      </c>
      <c r="R40" s="15">
        <v>0.5</v>
      </c>
      <c r="S40" s="15">
        <f>Table1[[#This Row],[Column5]]-Table1[[#This Row],[Column6]]</f>
        <v>386.7</v>
      </c>
      <c r="T40" s="15">
        <f>Table1[[#This Row],[Column5]]+Table1[[#This Row],[Column6]]</f>
        <v>387.7</v>
      </c>
      <c r="U40" s="15" t="s">
        <v>24</v>
      </c>
      <c r="V40" s="17">
        <v>198</v>
      </c>
      <c r="W40" s="15" t="s">
        <v>28</v>
      </c>
      <c r="X40" s="15" t="s">
        <v>28</v>
      </c>
      <c r="Y40" s="15" t="s">
        <v>6</v>
      </c>
      <c r="Z40" s="15" t="s">
        <v>28</v>
      </c>
      <c r="AA40" s="15" t="s">
        <v>28</v>
      </c>
      <c r="AB40" s="15" t="s">
        <v>28</v>
      </c>
      <c r="AC40" s="15" t="s">
        <v>28</v>
      </c>
      <c r="AD40" s="15" t="s">
        <v>28</v>
      </c>
      <c r="AE40" s="15" t="s">
        <v>28</v>
      </c>
      <c r="AF40" s="15" t="s">
        <v>28</v>
      </c>
      <c r="AG40" s="15" t="s">
        <v>28</v>
      </c>
      <c r="AH40" s="15" t="s">
        <v>28</v>
      </c>
      <c r="AI40" s="15" t="s">
        <v>28</v>
      </c>
      <c r="AJ40" s="15" t="s">
        <v>28</v>
      </c>
      <c r="AK40" s="15" t="s">
        <v>28</v>
      </c>
      <c r="AL40" s="15" t="s">
        <v>28</v>
      </c>
      <c r="AM40" s="15" t="s">
        <v>28</v>
      </c>
      <c r="AN40" s="15" t="s">
        <v>28</v>
      </c>
      <c r="AO40" s="15" t="s">
        <v>28</v>
      </c>
      <c r="AP40" s="17" t="s">
        <v>584</v>
      </c>
      <c r="AQ40" s="17" t="s">
        <v>573</v>
      </c>
      <c r="AR40" s="17" t="s">
        <v>579</v>
      </c>
      <c r="AS40" s="17" t="s">
        <v>572</v>
      </c>
      <c r="AT40" s="17" t="s">
        <v>438</v>
      </c>
      <c r="AU40" s="17" t="s">
        <v>439</v>
      </c>
      <c r="AV40" s="15"/>
      <c r="BO40" s="17" t="s">
        <v>722</v>
      </c>
      <c r="BQ40" s="17">
        <v>7</v>
      </c>
      <c r="BR40" s="17" t="s">
        <v>770</v>
      </c>
    </row>
    <row r="41" spans="1:70" x14ac:dyDescent="0.25">
      <c r="A41" s="15" t="s">
        <v>47</v>
      </c>
      <c r="B41" s="17" t="s">
        <v>148</v>
      </c>
      <c r="C41" s="16" t="s">
        <v>339</v>
      </c>
      <c r="D41" s="16">
        <v>31.009</v>
      </c>
      <c r="E41" s="15">
        <v>3.1E-2</v>
      </c>
      <c r="F41" s="16">
        <f>Table1[[#This Row],[Column2]]-Table1[[#This Row],[Column22]]</f>
        <v>30.978000000000002</v>
      </c>
      <c r="G41" s="16">
        <f>Table1[[#This Row],[Column2]]+Table1[[#This Row],[Column22]]</f>
        <v>31.04</v>
      </c>
      <c r="H41" s="15" t="s">
        <v>322</v>
      </c>
      <c r="I41" s="15" t="s">
        <v>228</v>
      </c>
      <c r="J41" s="15">
        <v>30.178999999999998</v>
      </c>
      <c r="K41" s="15">
        <v>3.1E-2</v>
      </c>
      <c r="L41" s="16">
        <f>Table1[[#This Row],[Column3]]-Table1[[#This Row],[Column4]]</f>
        <v>30.148</v>
      </c>
      <c r="M41" s="16">
        <f>Table1[[#This Row],[Column3]]+Table1[[#This Row],[Column4]]</f>
        <v>30.209999999999997</v>
      </c>
      <c r="N41" s="15" t="s">
        <v>26</v>
      </c>
      <c r="O41" s="15" t="s">
        <v>323</v>
      </c>
      <c r="P41" s="15" t="s">
        <v>216</v>
      </c>
      <c r="Q41" s="15">
        <v>441.4</v>
      </c>
      <c r="R41" s="15">
        <v>0.5</v>
      </c>
      <c r="S41" s="15">
        <f>Table1[[#This Row],[Column5]]-Table1[[#This Row],[Column6]]</f>
        <v>440.9</v>
      </c>
      <c r="T41" s="15">
        <f>Table1[[#This Row],[Column5]]+Table1[[#This Row],[Column6]]</f>
        <v>441.9</v>
      </c>
      <c r="U41" s="15" t="s">
        <v>24</v>
      </c>
      <c r="V41" s="17">
        <v>225</v>
      </c>
      <c r="W41" s="15" t="s">
        <v>28</v>
      </c>
      <c r="X41" s="15" t="s">
        <v>28</v>
      </c>
      <c r="Y41" s="15" t="s">
        <v>6</v>
      </c>
      <c r="Z41" s="15" t="s">
        <v>28</v>
      </c>
      <c r="AA41" s="15" t="s">
        <v>28</v>
      </c>
      <c r="AB41" s="15" t="s">
        <v>28</v>
      </c>
      <c r="AC41" s="15" t="s">
        <v>28</v>
      </c>
      <c r="AD41" s="15" t="s">
        <v>28</v>
      </c>
      <c r="AE41" s="15" t="s">
        <v>28</v>
      </c>
      <c r="AF41" s="15" t="s">
        <v>28</v>
      </c>
      <c r="AG41" s="15" t="s">
        <v>28</v>
      </c>
      <c r="AH41" s="15" t="s">
        <v>28</v>
      </c>
      <c r="AI41" s="15" t="s">
        <v>28</v>
      </c>
      <c r="AJ41" s="15" t="s">
        <v>28</v>
      </c>
      <c r="AK41" s="15" t="s">
        <v>28</v>
      </c>
      <c r="AL41" s="15" t="s">
        <v>28</v>
      </c>
      <c r="AM41" s="15" t="s">
        <v>28</v>
      </c>
      <c r="AN41" s="15" t="s">
        <v>28</v>
      </c>
      <c r="AO41" s="15" t="s">
        <v>28</v>
      </c>
      <c r="AP41" s="17" t="s">
        <v>584</v>
      </c>
      <c r="AQ41" s="17" t="s">
        <v>573</v>
      </c>
      <c r="AR41" s="17" t="s">
        <v>574</v>
      </c>
      <c r="AS41" s="17" t="s">
        <v>575</v>
      </c>
      <c r="AT41" s="17" t="s">
        <v>438</v>
      </c>
      <c r="AU41" s="17" t="s">
        <v>464</v>
      </c>
      <c r="AV41" s="15"/>
      <c r="BO41" s="17" t="s">
        <v>722</v>
      </c>
      <c r="BQ41" s="17">
        <v>7</v>
      </c>
      <c r="BR41" s="17" t="s">
        <v>772</v>
      </c>
    </row>
    <row r="42" spans="1:70" x14ac:dyDescent="0.25">
      <c r="A42" s="15" t="s">
        <v>48</v>
      </c>
      <c r="B42" s="17" t="s">
        <v>148</v>
      </c>
      <c r="C42" s="16" t="s">
        <v>339</v>
      </c>
      <c r="D42" s="16">
        <v>31.009</v>
      </c>
      <c r="E42" s="15">
        <v>3.1E-2</v>
      </c>
      <c r="F42" s="16">
        <f>Table1[[#This Row],[Column2]]-Table1[[#This Row],[Column22]]</f>
        <v>30.978000000000002</v>
      </c>
      <c r="G42" s="16">
        <f>Table1[[#This Row],[Column2]]+Table1[[#This Row],[Column22]]</f>
        <v>31.04</v>
      </c>
      <c r="H42" s="15" t="s">
        <v>322</v>
      </c>
      <c r="I42" s="15" t="s">
        <v>228</v>
      </c>
      <c r="J42" s="15">
        <v>30.178999999999998</v>
      </c>
      <c r="K42" s="15">
        <v>3.1E-2</v>
      </c>
      <c r="L42" s="16">
        <f>Table1[[#This Row],[Column3]]-Table1[[#This Row],[Column4]]</f>
        <v>30.148</v>
      </c>
      <c r="M42" s="16">
        <f>Table1[[#This Row],[Column3]]+Table1[[#This Row],[Column4]]</f>
        <v>30.209999999999997</v>
      </c>
      <c r="N42" s="15" t="s">
        <v>26</v>
      </c>
      <c r="O42" s="15" t="s">
        <v>323</v>
      </c>
      <c r="P42" s="15" t="s">
        <v>217</v>
      </c>
      <c r="Q42" s="15">
        <v>462.4</v>
      </c>
      <c r="R42" s="15">
        <v>0.5</v>
      </c>
      <c r="S42" s="15">
        <f>Table1[[#This Row],[Column5]]-Table1[[#This Row],[Column6]]</f>
        <v>461.9</v>
      </c>
      <c r="T42" s="15">
        <f>Table1[[#This Row],[Column5]]+Table1[[#This Row],[Column6]]</f>
        <v>462.9</v>
      </c>
      <c r="U42" s="15" t="s">
        <v>24</v>
      </c>
      <c r="V42" s="17">
        <v>235</v>
      </c>
      <c r="W42" s="15" t="s">
        <v>28</v>
      </c>
      <c r="X42" s="15" t="s">
        <v>28</v>
      </c>
      <c r="Y42" s="15" t="s">
        <v>6</v>
      </c>
      <c r="Z42" s="15" t="s">
        <v>28</v>
      </c>
      <c r="AA42" s="15" t="s">
        <v>28</v>
      </c>
      <c r="AB42" s="15" t="s">
        <v>28</v>
      </c>
      <c r="AC42" s="15" t="s">
        <v>28</v>
      </c>
      <c r="AD42" s="15" t="s">
        <v>28</v>
      </c>
      <c r="AE42" s="15" t="s">
        <v>28</v>
      </c>
      <c r="AF42" s="15" t="s">
        <v>28</v>
      </c>
      <c r="AG42" s="15" t="s">
        <v>28</v>
      </c>
      <c r="AH42" s="15" t="s">
        <v>28</v>
      </c>
      <c r="AI42" s="15" t="s">
        <v>28</v>
      </c>
      <c r="AJ42" s="15" t="s">
        <v>28</v>
      </c>
      <c r="AK42" s="15" t="s">
        <v>28</v>
      </c>
      <c r="AL42" s="15" t="s">
        <v>28</v>
      </c>
      <c r="AM42" s="15" t="s">
        <v>28</v>
      </c>
      <c r="AN42" s="15" t="s">
        <v>28</v>
      </c>
      <c r="AO42" s="15" t="s">
        <v>28</v>
      </c>
      <c r="AP42" s="17" t="s">
        <v>584</v>
      </c>
      <c r="AQ42" s="17" t="s">
        <v>573</v>
      </c>
      <c r="AR42" s="17" t="s">
        <v>574</v>
      </c>
      <c r="AS42" s="17" t="s">
        <v>575</v>
      </c>
      <c r="AT42" s="17" t="s">
        <v>438</v>
      </c>
      <c r="AU42" s="17" t="s">
        <v>464</v>
      </c>
      <c r="AV42" s="15"/>
      <c r="BO42" s="17" t="s">
        <v>722</v>
      </c>
      <c r="BQ42" s="17">
        <v>7</v>
      </c>
      <c r="BR42" s="17" t="s">
        <v>772</v>
      </c>
    </row>
    <row r="43" spans="1:70" x14ac:dyDescent="0.25">
      <c r="A43" s="15" t="s">
        <v>49</v>
      </c>
      <c r="B43" s="17" t="s">
        <v>148</v>
      </c>
      <c r="C43" s="16" t="s">
        <v>231</v>
      </c>
      <c r="D43" s="16">
        <v>27.861999999999998</v>
      </c>
      <c r="E43" s="16">
        <v>0.03</v>
      </c>
      <c r="F43" s="16">
        <f>Table1[[#This Row],[Column2]]-Table1[[#This Row],[Column22]]</f>
        <v>27.831999999999997</v>
      </c>
      <c r="G43" s="16">
        <f>Table1[[#This Row],[Column2]]+Table1[[#This Row],[Column22]]</f>
        <v>27.891999999999999</v>
      </c>
      <c r="H43" s="15" t="s">
        <v>321</v>
      </c>
      <c r="I43" s="16" t="s">
        <v>232</v>
      </c>
      <c r="J43" s="16">
        <v>27.849</v>
      </c>
      <c r="K43" s="16">
        <v>0.03</v>
      </c>
      <c r="L43" s="16">
        <f>Table1[[#This Row],[Column3]]-Table1[[#This Row],[Column4]]</f>
        <v>27.818999999999999</v>
      </c>
      <c r="M43" s="16">
        <f>Table1[[#This Row],[Column3]]+Table1[[#This Row],[Column4]]</f>
        <v>27.879000000000001</v>
      </c>
      <c r="N43" s="15" t="s">
        <v>26</v>
      </c>
      <c r="O43" s="15" t="s">
        <v>326</v>
      </c>
      <c r="P43" s="15" t="s">
        <v>218</v>
      </c>
      <c r="Q43" s="15">
        <v>584.6</v>
      </c>
      <c r="R43" s="15">
        <v>0.5</v>
      </c>
      <c r="S43" s="15">
        <f>Table1[[#This Row],[Column5]]-Table1[[#This Row],[Column6]]</f>
        <v>584.1</v>
      </c>
      <c r="T43" s="15">
        <f>Table1[[#This Row],[Column5]]+Table1[[#This Row],[Column6]]</f>
        <v>585.1</v>
      </c>
      <c r="U43" s="15" t="s">
        <v>24</v>
      </c>
      <c r="V43" s="17">
        <v>298</v>
      </c>
      <c r="W43" s="15" t="s">
        <v>28</v>
      </c>
      <c r="X43" s="15" t="s">
        <v>27</v>
      </c>
      <c r="Y43" s="15" t="s">
        <v>28</v>
      </c>
      <c r="Z43" s="15" t="s">
        <v>28</v>
      </c>
      <c r="AA43" s="15" t="s">
        <v>28</v>
      </c>
      <c r="AB43" s="15" t="s">
        <v>28</v>
      </c>
      <c r="AC43" s="15" t="s">
        <v>28</v>
      </c>
      <c r="AD43" s="15" t="s">
        <v>28</v>
      </c>
      <c r="AE43" s="15" t="s">
        <v>28</v>
      </c>
      <c r="AF43" s="15" t="s">
        <v>28</v>
      </c>
      <c r="AG43" s="15" t="s">
        <v>28</v>
      </c>
      <c r="AH43" s="15" t="s">
        <v>28</v>
      </c>
      <c r="AI43" s="15" t="s">
        <v>28</v>
      </c>
      <c r="AJ43" s="15" t="s">
        <v>28</v>
      </c>
      <c r="AK43" s="15" t="s">
        <v>28</v>
      </c>
      <c r="AL43" s="15" t="s">
        <v>28</v>
      </c>
      <c r="AM43" s="15" t="s">
        <v>28</v>
      </c>
      <c r="AN43" s="15" t="s">
        <v>28</v>
      </c>
      <c r="AO43" s="15" t="s">
        <v>28</v>
      </c>
      <c r="AP43" s="17" t="s">
        <v>28</v>
      </c>
      <c r="AQ43" s="17" t="s">
        <v>585</v>
      </c>
      <c r="AR43" s="17" t="s">
        <v>586</v>
      </c>
      <c r="AS43" s="17" t="s">
        <v>587</v>
      </c>
      <c r="AT43" s="17" t="s">
        <v>588</v>
      </c>
      <c r="AU43" s="17" t="s">
        <v>589</v>
      </c>
      <c r="AV43" s="15"/>
      <c r="BO43" s="17" t="s">
        <v>722</v>
      </c>
      <c r="BQ43" s="17">
        <v>7</v>
      </c>
      <c r="BR43" s="17" t="s">
        <v>770</v>
      </c>
    </row>
    <row r="44" spans="1:70" x14ac:dyDescent="0.25">
      <c r="A44" s="15" t="s">
        <v>507</v>
      </c>
      <c r="B44" s="26" t="s">
        <v>148</v>
      </c>
      <c r="C44" s="27" t="s">
        <v>508</v>
      </c>
      <c r="D44" s="27">
        <v>27.847999999999999</v>
      </c>
      <c r="E44" s="27">
        <v>3.1E-2</v>
      </c>
      <c r="F44" s="27">
        <f>Table1[[#This Row],[Column2]]-Table1[[#This Row],[Column22]]</f>
        <v>27.817</v>
      </c>
      <c r="G44" s="27">
        <f>Table1[[#This Row],[Column2]]+Table1[[#This Row],[Column22]]</f>
        <v>27.878999999999998</v>
      </c>
      <c r="H44" s="27" t="s">
        <v>322</v>
      </c>
      <c r="I44" s="27" t="s">
        <v>381</v>
      </c>
      <c r="J44" s="27">
        <v>27.831</v>
      </c>
      <c r="K44" s="27">
        <v>3.1E-2</v>
      </c>
      <c r="L44" s="27">
        <f>Table1[[#This Row],[Column3]]-Table1[[#This Row],[Column4]]</f>
        <v>27.8</v>
      </c>
      <c r="M44" s="27">
        <f>Table1[[#This Row],[Column3]]+Table1[[#This Row],[Column4]]</f>
        <v>27.861999999999998</v>
      </c>
      <c r="N44" s="15" t="s">
        <v>26</v>
      </c>
      <c r="O44" s="26" t="s">
        <v>324</v>
      </c>
      <c r="P44" s="15" t="s">
        <v>509</v>
      </c>
      <c r="Q44" s="26">
        <v>424.5</v>
      </c>
      <c r="R44" s="26">
        <v>0.5</v>
      </c>
      <c r="S44" s="26">
        <f>Table1[[#This Row],[Column5]]-Table1[[#This Row],[Column6]]</f>
        <v>424</v>
      </c>
      <c r="T44" s="26">
        <f>Table1[[#This Row],[Column5]]+Table1[[#This Row],[Column6]]</f>
        <v>425</v>
      </c>
      <c r="U44" s="15" t="s">
        <v>24</v>
      </c>
      <c r="V44" s="26">
        <v>215</v>
      </c>
      <c r="W44" s="26" t="s">
        <v>28</v>
      </c>
      <c r="X44" s="15" t="s">
        <v>27</v>
      </c>
      <c r="Y44" s="15" t="s">
        <v>28</v>
      </c>
      <c r="Z44" s="15" t="s">
        <v>28</v>
      </c>
      <c r="AA44" s="15" t="s">
        <v>28</v>
      </c>
      <c r="AB44" s="15" t="s">
        <v>28</v>
      </c>
      <c r="AC44" s="15" t="s">
        <v>28</v>
      </c>
      <c r="AD44" s="15" t="s">
        <v>28</v>
      </c>
      <c r="AE44" s="15" t="s">
        <v>28</v>
      </c>
      <c r="AF44" s="15" t="s">
        <v>28</v>
      </c>
      <c r="AG44" s="15" t="s">
        <v>28</v>
      </c>
      <c r="AH44" s="15" t="s">
        <v>28</v>
      </c>
      <c r="AI44" s="15" t="s">
        <v>28</v>
      </c>
      <c r="AJ44" s="15" t="s">
        <v>28</v>
      </c>
      <c r="AK44" s="15" t="s">
        <v>28</v>
      </c>
      <c r="AL44" s="15" t="s">
        <v>28</v>
      </c>
      <c r="AM44" s="15" t="s">
        <v>28</v>
      </c>
      <c r="AN44" s="15" t="s">
        <v>28</v>
      </c>
      <c r="AO44" s="15" t="s">
        <v>28</v>
      </c>
      <c r="AP44" s="17" t="s">
        <v>590</v>
      </c>
      <c r="AQ44" s="17" t="s">
        <v>585</v>
      </c>
      <c r="AR44" s="17" t="s">
        <v>591</v>
      </c>
      <c r="AS44" s="17" t="s">
        <v>592</v>
      </c>
      <c r="AT44" s="17" t="s">
        <v>588</v>
      </c>
      <c r="AU44" s="17" t="s">
        <v>464</v>
      </c>
      <c r="AV44" s="15"/>
      <c r="BO44" s="17" t="s">
        <v>722</v>
      </c>
      <c r="BQ44" s="17">
        <v>7</v>
      </c>
      <c r="BR44" s="17" t="s">
        <v>770</v>
      </c>
    </row>
    <row r="45" spans="1:70" x14ac:dyDescent="0.25">
      <c r="A45" s="15" t="s">
        <v>50</v>
      </c>
      <c r="B45" s="17" t="s">
        <v>148</v>
      </c>
      <c r="C45" s="16" t="s">
        <v>227</v>
      </c>
      <c r="D45" s="16">
        <v>31.039000000000001</v>
      </c>
      <c r="E45" s="16">
        <v>0.03</v>
      </c>
      <c r="F45" s="16">
        <f>Table1[[#This Row],[Column2]]-Table1[[#This Row],[Column22]]</f>
        <v>31.009</v>
      </c>
      <c r="G45" s="16">
        <f>Table1[[#This Row],[Column2]]+Table1[[#This Row],[Column22]]</f>
        <v>31.069000000000003</v>
      </c>
      <c r="H45" s="15" t="s">
        <v>322</v>
      </c>
      <c r="I45" s="16" t="s">
        <v>228</v>
      </c>
      <c r="J45" s="16">
        <v>30.178999999999998</v>
      </c>
      <c r="K45" s="16">
        <v>3.1E-2</v>
      </c>
      <c r="L45" s="16">
        <f>Table1[[#This Row],[Column3]]-Table1[[#This Row],[Column4]]</f>
        <v>30.148</v>
      </c>
      <c r="M45" s="16">
        <f>Table1[[#This Row],[Column3]]+Table1[[#This Row],[Column4]]</f>
        <v>30.209999999999997</v>
      </c>
      <c r="N45" s="15" t="s">
        <v>26</v>
      </c>
      <c r="O45" s="15" t="s">
        <v>323</v>
      </c>
      <c r="P45" s="15" t="s">
        <v>319</v>
      </c>
      <c r="Q45" s="15">
        <v>533.79999999999995</v>
      </c>
      <c r="R45" s="15">
        <v>0.5</v>
      </c>
      <c r="S45" s="15">
        <f>Table1[[#This Row],[Column5]]-Table1[[#This Row],[Column6]]</f>
        <v>533.29999999999995</v>
      </c>
      <c r="T45" s="15">
        <f>Table1[[#This Row],[Column5]]+Table1[[#This Row],[Column6]]</f>
        <v>534.29999999999995</v>
      </c>
      <c r="U45" s="15" t="s">
        <v>24</v>
      </c>
      <c r="V45" s="17">
        <v>272</v>
      </c>
      <c r="W45" s="15" t="s">
        <v>28</v>
      </c>
      <c r="X45" s="15" t="s">
        <v>28</v>
      </c>
      <c r="Y45" s="15" t="s">
        <v>6</v>
      </c>
      <c r="Z45" s="15" t="s">
        <v>28</v>
      </c>
      <c r="AA45" s="15" t="s">
        <v>28</v>
      </c>
      <c r="AB45" s="15" t="s">
        <v>28</v>
      </c>
      <c r="AC45" s="15" t="s">
        <v>28</v>
      </c>
      <c r="AD45" s="15" t="s">
        <v>28</v>
      </c>
      <c r="AE45" s="15" t="s">
        <v>28</v>
      </c>
      <c r="AF45" s="15" t="s">
        <v>28</v>
      </c>
      <c r="AG45" s="15" t="s">
        <v>28</v>
      </c>
      <c r="AH45" s="15" t="s">
        <v>28</v>
      </c>
      <c r="AI45" s="15" t="s">
        <v>28</v>
      </c>
      <c r="AJ45" s="15" t="s">
        <v>28</v>
      </c>
      <c r="AK45" s="15" t="s">
        <v>28</v>
      </c>
      <c r="AL45" s="15" t="s">
        <v>28</v>
      </c>
      <c r="AM45" s="15" t="s">
        <v>28</v>
      </c>
      <c r="AN45" s="15" t="s">
        <v>28</v>
      </c>
      <c r="AO45" s="15" t="s">
        <v>28</v>
      </c>
      <c r="AP45" s="17" t="s">
        <v>576</v>
      </c>
      <c r="AQ45" s="17" t="s">
        <v>573</v>
      </c>
      <c r="AR45" s="17" t="s">
        <v>593</v>
      </c>
      <c r="AS45" s="17" t="s">
        <v>575</v>
      </c>
      <c r="AT45" s="17" t="s">
        <v>438</v>
      </c>
      <c r="AU45" s="17" t="s">
        <v>464</v>
      </c>
      <c r="AV45" s="15"/>
      <c r="BO45" s="17" t="s">
        <v>722</v>
      </c>
      <c r="BQ45" s="17">
        <v>7</v>
      </c>
      <c r="BR45" s="17" t="s">
        <v>772</v>
      </c>
    </row>
    <row r="46" spans="1:70" x14ac:dyDescent="0.25">
      <c r="A46" s="15" t="s">
        <v>51</v>
      </c>
      <c r="B46" s="17" t="s">
        <v>148</v>
      </c>
      <c r="C46" s="16" t="s">
        <v>233</v>
      </c>
      <c r="D46" s="16">
        <v>31.768999999999998</v>
      </c>
      <c r="E46" s="16">
        <v>3.3000000000000002E-2</v>
      </c>
      <c r="F46" s="16">
        <f>Table1[[#This Row],[Column2]]-Table1[[#This Row],[Column22]]</f>
        <v>31.735999999999997</v>
      </c>
      <c r="G46" s="16">
        <f>Table1[[#This Row],[Column2]]+Table1[[#This Row],[Column22]]</f>
        <v>31.802</v>
      </c>
      <c r="H46" s="15" t="s">
        <v>321</v>
      </c>
      <c r="I46" s="16" t="s">
        <v>234</v>
      </c>
      <c r="J46" s="16">
        <v>30.199000000000002</v>
      </c>
      <c r="K46" s="16">
        <v>4.1000000000000002E-2</v>
      </c>
      <c r="L46" s="16">
        <f>Table1[[#This Row],[Column3]]-Table1[[#This Row],[Column4]]</f>
        <v>30.158000000000001</v>
      </c>
      <c r="M46" s="16">
        <f>Table1[[#This Row],[Column3]]+Table1[[#This Row],[Column4]]</f>
        <v>30.240000000000002</v>
      </c>
      <c r="N46" s="15" t="s">
        <v>30</v>
      </c>
      <c r="O46" s="15" t="s">
        <v>323</v>
      </c>
      <c r="P46" s="15" t="s">
        <v>320</v>
      </c>
      <c r="Q46" s="15">
        <v>365.3</v>
      </c>
      <c r="R46" s="15">
        <v>0.5</v>
      </c>
      <c r="S46" s="15">
        <f>Table1[[#This Row],[Column5]]-Table1[[#This Row],[Column6]]</f>
        <v>364.8</v>
      </c>
      <c r="T46" s="15">
        <f>Table1[[#This Row],[Column5]]+Table1[[#This Row],[Column6]]</f>
        <v>365.8</v>
      </c>
      <c r="U46" s="15" t="s">
        <v>24</v>
      </c>
      <c r="V46" s="17">
        <v>189</v>
      </c>
      <c r="W46" s="15" t="s">
        <v>28</v>
      </c>
      <c r="X46" s="15" t="s">
        <v>28</v>
      </c>
      <c r="Y46" s="15" t="s">
        <v>6</v>
      </c>
      <c r="Z46" s="15" t="s">
        <v>28</v>
      </c>
      <c r="AA46" s="15" t="s">
        <v>28</v>
      </c>
      <c r="AB46" s="15" t="s">
        <v>28</v>
      </c>
      <c r="AC46" s="15" t="s">
        <v>28</v>
      </c>
      <c r="AD46" s="15" t="s">
        <v>28</v>
      </c>
      <c r="AE46" s="15" t="s">
        <v>28</v>
      </c>
      <c r="AF46" s="15" t="s">
        <v>28</v>
      </c>
      <c r="AG46" s="15" t="s">
        <v>28</v>
      </c>
      <c r="AH46" s="15" t="s">
        <v>28</v>
      </c>
      <c r="AI46" s="15" t="s">
        <v>28</v>
      </c>
      <c r="AJ46" s="15" t="s">
        <v>28</v>
      </c>
      <c r="AK46" s="15" t="s">
        <v>28</v>
      </c>
      <c r="AL46" s="15" t="s">
        <v>28</v>
      </c>
      <c r="AM46" s="15" t="s">
        <v>28</v>
      </c>
      <c r="AN46" s="15" t="s">
        <v>28</v>
      </c>
      <c r="AO46" s="15" t="s">
        <v>28</v>
      </c>
      <c r="AP46" s="17" t="s">
        <v>596</v>
      </c>
      <c r="AQ46" s="17" t="s">
        <v>578</v>
      </c>
      <c r="AR46" s="17" t="s">
        <v>594</v>
      </c>
      <c r="AS46" s="17" t="s">
        <v>595</v>
      </c>
      <c r="AT46" s="17" t="s">
        <v>438</v>
      </c>
      <c r="AU46" s="17" t="s">
        <v>439</v>
      </c>
      <c r="AV46" s="15"/>
      <c r="BO46" s="17" t="s">
        <v>722</v>
      </c>
      <c r="BQ46" s="17">
        <v>7</v>
      </c>
      <c r="BR46" s="17" t="s">
        <v>772</v>
      </c>
    </row>
    <row r="47" spans="1:70" x14ac:dyDescent="0.25">
      <c r="A47" s="15" t="s">
        <v>516</v>
      </c>
      <c r="B47" s="17" t="s">
        <v>148</v>
      </c>
      <c r="C47" s="27" t="s">
        <v>227</v>
      </c>
      <c r="D47" s="27">
        <v>31.039000000000001</v>
      </c>
      <c r="E47" s="27">
        <v>0.03</v>
      </c>
      <c r="F47" s="27">
        <f>Table1[[#This Row],[Column2]]-Table1[[#This Row],[Column22]]</f>
        <v>31.009</v>
      </c>
      <c r="G47" s="27">
        <f>Table1[[#This Row],[Column2]]+Table1[[#This Row],[Column22]]</f>
        <v>31.069000000000003</v>
      </c>
      <c r="H47" s="27" t="s">
        <v>322</v>
      </c>
      <c r="I47" s="15" t="s">
        <v>363</v>
      </c>
      <c r="J47" s="27">
        <v>30.178000000000001</v>
      </c>
      <c r="K47" s="27">
        <v>3.1E-2</v>
      </c>
      <c r="L47" s="27">
        <f>Table1[[#This Row],[Column3]]-Table1[[#This Row],[Column4]]</f>
        <v>30.147000000000002</v>
      </c>
      <c r="M47" s="27">
        <f>Table1[[#This Row],[Column3]]+Table1[[#This Row],[Column4]]</f>
        <v>30.209</v>
      </c>
      <c r="N47" s="27" t="s">
        <v>26</v>
      </c>
      <c r="O47" s="26" t="s">
        <v>323</v>
      </c>
      <c r="P47" s="15" t="s">
        <v>219</v>
      </c>
      <c r="Q47" s="26">
        <v>511.9</v>
      </c>
      <c r="R47" s="26">
        <v>0.5</v>
      </c>
      <c r="S47" s="26">
        <f>Table1[[#This Row],[Column5]]-Table1[[#This Row],[Column6]]</f>
        <v>511.4</v>
      </c>
      <c r="T47" s="26">
        <f>Table1[[#This Row],[Column5]]+Table1[[#This Row],[Column6]]</f>
        <v>512.4</v>
      </c>
      <c r="U47" s="15" t="s">
        <v>24</v>
      </c>
      <c r="V47" s="26">
        <v>260</v>
      </c>
      <c r="W47" s="26">
        <v>60</v>
      </c>
      <c r="X47" s="15" t="s">
        <v>28</v>
      </c>
      <c r="Y47" s="15" t="s">
        <v>28</v>
      </c>
      <c r="Z47" s="15" t="s">
        <v>28</v>
      </c>
      <c r="AA47" s="15" t="s">
        <v>517</v>
      </c>
      <c r="AB47" s="15" t="s">
        <v>28</v>
      </c>
      <c r="AC47" s="15" t="s">
        <v>28</v>
      </c>
      <c r="AD47" s="15" t="s">
        <v>28</v>
      </c>
      <c r="AE47" s="15" t="s">
        <v>28</v>
      </c>
      <c r="AF47" s="15" t="s">
        <v>28</v>
      </c>
      <c r="AG47" s="15" t="s">
        <v>28</v>
      </c>
      <c r="AH47" s="15" t="s">
        <v>28</v>
      </c>
      <c r="AI47" s="15" t="s">
        <v>28</v>
      </c>
      <c r="AJ47" s="15" t="s">
        <v>28</v>
      </c>
      <c r="AK47" s="15" t="s">
        <v>28</v>
      </c>
      <c r="AL47" s="15" t="s">
        <v>28</v>
      </c>
      <c r="AM47" s="15" t="s">
        <v>28</v>
      </c>
      <c r="AN47" s="15" t="s">
        <v>28</v>
      </c>
      <c r="AO47" s="15" t="s">
        <v>28</v>
      </c>
      <c r="AP47" s="17" t="s">
        <v>576</v>
      </c>
      <c r="AQ47" s="17" t="s">
        <v>573</v>
      </c>
      <c r="AR47" s="17" t="s">
        <v>593</v>
      </c>
      <c r="AS47" s="17" t="s">
        <v>575</v>
      </c>
      <c r="AT47" s="17" t="s">
        <v>438</v>
      </c>
      <c r="AU47" s="17" t="s">
        <v>464</v>
      </c>
      <c r="AV47" s="15"/>
      <c r="BO47" s="17" t="s">
        <v>722</v>
      </c>
      <c r="BQ47" s="17">
        <v>7</v>
      </c>
      <c r="BR47" s="17" t="s">
        <v>772</v>
      </c>
    </row>
    <row r="48" spans="1:70" x14ac:dyDescent="0.25">
      <c r="A48" s="15" t="s">
        <v>52</v>
      </c>
      <c r="B48" s="17" t="s">
        <v>148</v>
      </c>
      <c r="C48" s="15" t="s">
        <v>227</v>
      </c>
      <c r="D48" s="15">
        <v>31.039000000000001</v>
      </c>
      <c r="E48" s="15">
        <v>0.03</v>
      </c>
      <c r="F48" s="16">
        <f>Table1[[#This Row],[Column2]]-Table1[[#This Row],[Column22]]</f>
        <v>31.009</v>
      </c>
      <c r="G48" s="16">
        <f>Table1[[#This Row],[Column2]]+Table1[[#This Row],[Column22]]</f>
        <v>31.069000000000003</v>
      </c>
      <c r="H48" s="15" t="s">
        <v>322</v>
      </c>
      <c r="I48" s="15" t="s">
        <v>228</v>
      </c>
      <c r="J48" s="15">
        <v>30.178999999999998</v>
      </c>
      <c r="K48" s="15">
        <v>3.1E-2</v>
      </c>
      <c r="L48" s="16">
        <f>Table1[[#This Row],[Column3]]-Table1[[#This Row],[Column4]]</f>
        <v>30.148</v>
      </c>
      <c r="M48" s="16">
        <f>Table1[[#This Row],[Column3]]+Table1[[#This Row],[Column4]]</f>
        <v>30.209999999999997</v>
      </c>
      <c r="N48" s="15" t="s">
        <v>26</v>
      </c>
      <c r="O48" s="15" t="s">
        <v>323</v>
      </c>
      <c r="P48" s="15" t="s">
        <v>219</v>
      </c>
      <c r="Q48" s="15">
        <v>511.9</v>
      </c>
      <c r="R48" s="15">
        <v>0.5</v>
      </c>
      <c r="S48" s="15">
        <f>Table1[[#This Row],[Column5]]-Table1[[#This Row],[Column6]]</f>
        <v>511.4</v>
      </c>
      <c r="T48" s="15">
        <f>Table1[[#This Row],[Column5]]+Table1[[#This Row],[Column6]]</f>
        <v>512.4</v>
      </c>
      <c r="U48" s="15" t="s">
        <v>24</v>
      </c>
      <c r="V48" s="17">
        <v>260</v>
      </c>
      <c r="W48" s="15" t="s">
        <v>28</v>
      </c>
      <c r="X48" s="15" t="s">
        <v>28</v>
      </c>
      <c r="Y48" s="15" t="s">
        <v>6</v>
      </c>
      <c r="Z48" s="15" t="s">
        <v>28</v>
      </c>
      <c r="AA48" s="15" t="s">
        <v>28</v>
      </c>
      <c r="AB48" s="15" t="s">
        <v>28</v>
      </c>
      <c r="AC48" s="15" t="s">
        <v>28</v>
      </c>
      <c r="AD48" s="15" t="s">
        <v>28</v>
      </c>
      <c r="AE48" s="15" t="s">
        <v>28</v>
      </c>
      <c r="AF48" s="15" t="s">
        <v>28</v>
      </c>
      <c r="AG48" s="15" t="s">
        <v>28</v>
      </c>
      <c r="AH48" s="15" t="s">
        <v>28</v>
      </c>
      <c r="AI48" s="15" t="s">
        <v>28</v>
      </c>
      <c r="AJ48" s="15" t="s">
        <v>28</v>
      </c>
      <c r="AK48" s="15" t="s">
        <v>28</v>
      </c>
      <c r="AL48" s="15" t="s">
        <v>28</v>
      </c>
      <c r="AM48" s="15" t="s">
        <v>28</v>
      </c>
      <c r="AN48" s="15" t="s">
        <v>28</v>
      </c>
      <c r="AO48" s="15" t="s">
        <v>28</v>
      </c>
      <c r="AP48" s="17" t="s">
        <v>576</v>
      </c>
      <c r="AQ48" s="17" t="s">
        <v>573</v>
      </c>
      <c r="AR48" s="17" t="s">
        <v>593</v>
      </c>
      <c r="AS48" s="17" t="s">
        <v>575</v>
      </c>
      <c r="AT48" s="17" t="s">
        <v>438</v>
      </c>
      <c r="AU48" s="17" t="s">
        <v>464</v>
      </c>
      <c r="AV48" s="15"/>
      <c r="BO48" s="17" t="s">
        <v>722</v>
      </c>
      <c r="BQ48" s="17">
        <v>7</v>
      </c>
      <c r="BR48" s="17" t="s">
        <v>772</v>
      </c>
    </row>
    <row r="49" spans="1:70" x14ac:dyDescent="0.25">
      <c r="A49" s="15" t="s">
        <v>53</v>
      </c>
      <c r="B49" s="17" t="s">
        <v>148</v>
      </c>
      <c r="C49" s="15" t="s">
        <v>227</v>
      </c>
      <c r="D49" s="15">
        <v>31.039000000000001</v>
      </c>
      <c r="E49" s="15">
        <v>0.03</v>
      </c>
      <c r="F49" s="16">
        <f>Table1[[#This Row],[Column2]]-Table1[[#This Row],[Column22]]</f>
        <v>31.009</v>
      </c>
      <c r="G49" s="16">
        <f>Table1[[#This Row],[Column2]]+Table1[[#This Row],[Column22]]</f>
        <v>31.069000000000003</v>
      </c>
      <c r="H49" s="15" t="s">
        <v>322</v>
      </c>
      <c r="I49" s="15" t="s">
        <v>235</v>
      </c>
      <c r="J49" s="15">
        <v>30.178999999999998</v>
      </c>
      <c r="K49" s="15">
        <v>0.03</v>
      </c>
      <c r="L49" s="16">
        <f>Table1[[#This Row],[Column3]]-Table1[[#This Row],[Column4]]</f>
        <v>30.148999999999997</v>
      </c>
      <c r="M49" s="16">
        <f>Table1[[#This Row],[Column3]]+Table1[[#This Row],[Column4]]</f>
        <v>30.209</v>
      </c>
      <c r="N49" s="15" t="s">
        <v>26</v>
      </c>
      <c r="O49" s="15" t="s">
        <v>323</v>
      </c>
      <c r="P49" s="15" t="s">
        <v>220</v>
      </c>
      <c r="Q49" s="15">
        <v>526.79999999999995</v>
      </c>
      <c r="R49" s="15">
        <v>0.5</v>
      </c>
      <c r="S49" s="15">
        <f>Table1[[#This Row],[Column5]]-Table1[[#This Row],[Column6]]</f>
        <v>526.29999999999995</v>
      </c>
      <c r="T49" s="15">
        <f>Table1[[#This Row],[Column5]]+Table1[[#This Row],[Column6]]</f>
        <v>527.29999999999995</v>
      </c>
      <c r="U49" s="15" t="s">
        <v>24</v>
      </c>
      <c r="V49" s="17">
        <v>265</v>
      </c>
      <c r="W49" s="15" t="s">
        <v>28</v>
      </c>
      <c r="X49" s="15" t="s">
        <v>28</v>
      </c>
      <c r="Y49" s="15" t="s">
        <v>6</v>
      </c>
      <c r="Z49" s="15" t="s">
        <v>28</v>
      </c>
      <c r="AA49" s="15" t="s">
        <v>28</v>
      </c>
      <c r="AB49" s="15" t="s">
        <v>28</v>
      </c>
      <c r="AC49" s="15" t="s">
        <v>28</v>
      </c>
      <c r="AD49" s="15" t="s">
        <v>28</v>
      </c>
      <c r="AE49" s="15" t="s">
        <v>28</v>
      </c>
      <c r="AF49" s="15" t="s">
        <v>28</v>
      </c>
      <c r="AG49" s="15" t="s">
        <v>28</v>
      </c>
      <c r="AH49" s="15" t="s">
        <v>28</v>
      </c>
      <c r="AI49" s="15" t="s">
        <v>28</v>
      </c>
      <c r="AJ49" s="15" t="s">
        <v>28</v>
      </c>
      <c r="AK49" s="15" t="s">
        <v>28</v>
      </c>
      <c r="AL49" s="15" t="s">
        <v>28</v>
      </c>
      <c r="AM49" s="15" t="s">
        <v>28</v>
      </c>
      <c r="AN49" s="15" t="s">
        <v>28</v>
      </c>
      <c r="AO49" s="15" t="s">
        <v>28</v>
      </c>
      <c r="AP49" s="17" t="s">
        <v>576</v>
      </c>
      <c r="AQ49" s="17" t="s">
        <v>573</v>
      </c>
      <c r="AR49" s="17" t="s">
        <v>593</v>
      </c>
      <c r="AS49" s="17" t="s">
        <v>575</v>
      </c>
      <c r="AT49" s="17" t="s">
        <v>438</v>
      </c>
      <c r="AU49" s="17" t="s">
        <v>464</v>
      </c>
      <c r="AV49" s="15"/>
      <c r="BO49" s="17" t="s">
        <v>722</v>
      </c>
      <c r="BQ49" s="17">
        <v>7</v>
      </c>
      <c r="BR49" s="17" t="s">
        <v>772</v>
      </c>
    </row>
    <row r="50" spans="1:70" x14ac:dyDescent="0.25">
      <c r="A50" s="15" t="s">
        <v>54</v>
      </c>
      <c r="B50" s="17" t="s">
        <v>148</v>
      </c>
      <c r="C50" s="15" t="s">
        <v>227</v>
      </c>
      <c r="D50" s="15">
        <v>31.039000000000001</v>
      </c>
      <c r="E50" s="15">
        <v>0.03</v>
      </c>
      <c r="F50" s="16">
        <f>Table1[[#This Row],[Column2]]-Table1[[#This Row],[Column22]]</f>
        <v>31.009</v>
      </c>
      <c r="G50" s="16">
        <f>Table1[[#This Row],[Column2]]+Table1[[#This Row],[Column22]]</f>
        <v>31.069000000000003</v>
      </c>
      <c r="H50" s="15" t="s">
        <v>322</v>
      </c>
      <c r="I50" s="15" t="s">
        <v>228</v>
      </c>
      <c r="J50" s="15">
        <v>30.178999999999998</v>
      </c>
      <c r="K50" s="15">
        <v>3.1E-2</v>
      </c>
      <c r="L50" s="16">
        <f>Table1[[#This Row],[Column3]]-Table1[[#This Row],[Column4]]</f>
        <v>30.148</v>
      </c>
      <c r="M50" s="16">
        <f>Table1[[#This Row],[Column3]]+Table1[[#This Row],[Column4]]</f>
        <v>30.209999999999997</v>
      </c>
      <c r="N50" s="15" t="s">
        <v>26</v>
      </c>
      <c r="O50" s="15" t="s">
        <v>323</v>
      </c>
      <c r="P50" s="15" t="s">
        <v>221</v>
      </c>
      <c r="Q50" s="15">
        <v>487.1</v>
      </c>
      <c r="R50" s="15">
        <v>0.5</v>
      </c>
      <c r="S50" s="15">
        <f>Table1[[#This Row],[Column5]]-Table1[[#This Row],[Column6]]</f>
        <v>486.6</v>
      </c>
      <c r="T50" s="15">
        <f>Table1[[#This Row],[Column5]]+Table1[[#This Row],[Column6]]</f>
        <v>487.6</v>
      </c>
      <c r="U50" s="15" t="s">
        <v>24</v>
      </c>
      <c r="V50" s="17">
        <v>248</v>
      </c>
      <c r="W50" s="15" t="s">
        <v>28</v>
      </c>
      <c r="X50" s="15" t="s">
        <v>28</v>
      </c>
      <c r="Y50" s="15" t="s">
        <v>6</v>
      </c>
      <c r="Z50" s="15" t="s">
        <v>28</v>
      </c>
      <c r="AA50" s="15" t="s">
        <v>28</v>
      </c>
      <c r="AB50" s="15" t="s">
        <v>28</v>
      </c>
      <c r="AC50" s="15" t="s">
        <v>28</v>
      </c>
      <c r="AD50" s="15" t="s">
        <v>28</v>
      </c>
      <c r="AE50" s="15" t="s">
        <v>28</v>
      </c>
      <c r="AF50" s="15" t="s">
        <v>28</v>
      </c>
      <c r="AG50" s="15" t="s">
        <v>28</v>
      </c>
      <c r="AH50" s="15" t="s">
        <v>28</v>
      </c>
      <c r="AI50" s="15" t="s">
        <v>28</v>
      </c>
      <c r="AJ50" s="15" t="s">
        <v>28</v>
      </c>
      <c r="AK50" s="15" t="s">
        <v>28</v>
      </c>
      <c r="AL50" s="15" t="s">
        <v>28</v>
      </c>
      <c r="AM50" s="15" t="s">
        <v>28</v>
      </c>
      <c r="AN50" s="15" t="s">
        <v>28</v>
      </c>
      <c r="AO50" s="15" t="s">
        <v>28</v>
      </c>
      <c r="AP50" s="17" t="s">
        <v>576</v>
      </c>
      <c r="AQ50" s="17" t="s">
        <v>573</v>
      </c>
      <c r="AR50" s="17" t="s">
        <v>574</v>
      </c>
      <c r="AS50" s="17" t="s">
        <v>575</v>
      </c>
      <c r="AT50" s="17" t="s">
        <v>438</v>
      </c>
      <c r="AU50" s="17" t="s">
        <v>464</v>
      </c>
      <c r="AV50" s="15"/>
      <c r="BO50" s="17" t="s">
        <v>722</v>
      </c>
      <c r="BQ50" s="17">
        <v>7</v>
      </c>
      <c r="BR50" s="17" t="s">
        <v>772</v>
      </c>
    </row>
    <row r="51" spans="1:70" x14ac:dyDescent="0.25">
      <c r="A51" s="15" t="s">
        <v>370</v>
      </c>
      <c r="B51" s="17" t="s">
        <v>148</v>
      </c>
      <c r="C51" s="15" t="s">
        <v>233</v>
      </c>
      <c r="D51" s="15">
        <v>31.768999999999998</v>
      </c>
      <c r="E51" s="15">
        <v>3.3000000000000002E-2</v>
      </c>
      <c r="F51" s="16">
        <f>Table1[[#This Row],[Column2]]-Table1[[#This Row],[Column22]]</f>
        <v>31.735999999999997</v>
      </c>
      <c r="G51" s="16">
        <f>Table1[[#This Row],[Column2]]+Table1[[#This Row],[Column22]]</f>
        <v>31.802</v>
      </c>
      <c r="H51" s="15" t="s">
        <v>321</v>
      </c>
      <c r="I51" s="15" t="s">
        <v>233</v>
      </c>
      <c r="J51" s="15">
        <v>31.768999999999998</v>
      </c>
      <c r="K51" s="15">
        <v>3.3000000000000002E-2</v>
      </c>
      <c r="L51" s="16">
        <f>Table1[[#This Row],[Column3]]-Table1[[#This Row],[Column4]]</f>
        <v>31.735999999999997</v>
      </c>
      <c r="M51" s="16">
        <f>Table1[[#This Row],[Column3]]+Table1[[#This Row],[Column4]]</f>
        <v>31.802</v>
      </c>
      <c r="N51" s="15" t="s">
        <v>30</v>
      </c>
      <c r="O51" s="15" t="s">
        <v>325</v>
      </c>
      <c r="P51" s="15" t="s">
        <v>371</v>
      </c>
      <c r="Q51" s="15">
        <v>371.2</v>
      </c>
      <c r="R51" s="15">
        <v>0.5</v>
      </c>
      <c r="S51" s="15">
        <f>Table1[[#This Row],[Column5]]-Table1[[#This Row],[Column6]]</f>
        <v>370.7</v>
      </c>
      <c r="T51" s="15">
        <f>Table1[[#This Row],[Column5]]+Table1[[#This Row],[Column6]]</f>
        <v>371.7</v>
      </c>
      <c r="U51" s="15" t="s">
        <v>24</v>
      </c>
      <c r="V51" s="15">
        <v>192</v>
      </c>
      <c r="W51" s="15" t="s">
        <v>28</v>
      </c>
      <c r="X51" s="15" t="s">
        <v>27</v>
      </c>
      <c r="Y51" s="15" t="s">
        <v>28</v>
      </c>
      <c r="Z51" s="15" t="s">
        <v>28</v>
      </c>
      <c r="AA51" s="15" t="s">
        <v>28</v>
      </c>
      <c r="AB51" s="15" t="s">
        <v>28</v>
      </c>
      <c r="AC51" s="15" t="s">
        <v>28</v>
      </c>
      <c r="AD51" s="15" t="s">
        <v>28</v>
      </c>
      <c r="AE51" s="15" t="s">
        <v>28</v>
      </c>
      <c r="AF51" s="15" t="s">
        <v>28</v>
      </c>
      <c r="AG51" s="15" t="s">
        <v>28</v>
      </c>
      <c r="AH51" s="15" t="s">
        <v>28</v>
      </c>
      <c r="AI51" s="15" t="s">
        <v>28</v>
      </c>
      <c r="AJ51" s="15" t="s">
        <v>28</v>
      </c>
      <c r="AK51" s="15" t="s">
        <v>28</v>
      </c>
      <c r="AL51" s="15" t="s">
        <v>28</v>
      </c>
      <c r="AM51" s="15" t="s">
        <v>28</v>
      </c>
      <c r="AN51" s="15" t="s">
        <v>28</v>
      </c>
      <c r="AO51" s="15" t="s">
        <v>28</v>
      </c>
      <c r="AP51" s="17" t="s">
        <v>596</v>
      </c>
      <c r="AQ51" s="17" t="s">
        <v>578</v>
      </c>
      <c r="AR51" s="17" t="s">
        <v>582</v>
      </c>
      <c r="AS51" s="17" t="s">
        <v>583</v>
      </c>
      <c r="AT51" s="17" t="s">
        <v>438</v>
      </c>
      <c r="AU51" s="17" t="s">
        <v>439</v>
      </c>
      <c r="AV51" s="15"/>
      <c r="BO51" s="17" t="s">
        <v>722</v>
      </c>
      <c r="BQ51" s="17">
        <v>7</v>
      </c>
      <c r="BR51" s="17" t="s">
        <v>770</v>
      </c>
    </row>
    <row r="52" spans="1:70" x14ac:dyDescent="0.25">
      <c r="A52" s="15" t="s">
        <v>55</v>
      </c>
      <c r="B52" s="17" t="s">
        <v>148</v>
      </c>
      <c r="C52" s="16" t="s">
        <v>233</v>
      </c>
      <c r="D52" s="16">
        <v>31.768999999999998</v>
      </c>
      <c r="E52" s="16">
        <v>3.3000000000000002E-2</v>
      </c>
      <c r="F52" s="16">
        <f>Table1[[#This Row],[Column2]]-Table1[[#This Row],[Column22]]</f>
        <v>31.735999999999997</v>
      </c>
      <c r="G52" s="16">
        <f>Table1[[#This Row],[Column2]]+Table1[[#This Row],[Column22]]</f>
        <v>31.802</v>
      </c>
      <c r="H52" s="15" t="s">
        <v>321</v>
      </c>
      <c r="I52" s="16" t="s">
        <v>233</v>
      </c>
      <c r="J52" s="16">
        <v>31.768999999999998</v>
      </c>
      <c r="K52" s="16">
        <v>3.3000000000000002E-2</v>
      </c>
      <c r="L52" s="16">
        <f>Table1[[#This Row],[Column3]]-Table1[[#This Row],[Column4]]</f>
        <v>31.735999999999997</v>
      </c>
      <c r="M52" s="16">
        <f>Table1[[#This Row],[Column3]]+Table1[[#This Row],[Column4]]</f>
        <v>31.802</v>
      </c>
      <c r="N52" s="15" t="s">
        <v>30</v>
      </c>
      <c r="O52" s="15" t="s">
        <v>325</v>
      </c>
      <c r="P52" s="15" t="s">
        <v>222</v>
      </c>
      <c r="Q52" s="15">
        <v>386.1</v>
      </c>
      <c r="R52" s="15">
        <v>0.5</v>
      </c>
      <c r="S52" s="15">
        <f>Table1[[#This Row],[Column5]]-Table1[[#This Row],[Column6]]</f>
        <v>385.6</v>
      </c>
      <c r="T52" s="15">
        <f>Table1[[#This Row],[Column5]]+Table1[[#This Row],[Column6]]</f>
        <v>386.6</v>
      </c>
      <c r="U52" s="15" t="s">
        <v>24</v>
      </c>
      <c r="V52" s="17">
        <v>199</v>
      </c>
      <c r="W52" s="15" t="s">
        <v>28</v>
      </c>
      <c r="X52" s="15" t="s">
        <v>27</v>
      </c>
      <c r="Y52" s="15" t="s">
        <v>28</v>
      </c>
      <c r="Z52" s="15" t="s">
        <v>28</v>
      </c>
      <c r="AA52" s="15" t="s">
        <v>28</v>
      </c>
      <c r="AB52" s="15" t="s">
        <v>28</v>
      </c>
      <c r="AC52" s="15" t="s">
        <v>28</v>
      </c>
      <c r="AD52" s="15" t="s">
        <v>28</v>
      </c>
      <c r="AE52" s="15" t="s">
        <v>28</v>
      </c>
      <c r="AF52" s="15" t="s">
        <v>28</v>
      </c>
      <c r="AG52" s="15" t="s">
        <v>28</v>
      </c>
      <c r="AH52" s="15" t="s">
        <v>28</v>
      </c>
      <c r="AI52" s="15" t="s">
        <v>28</v>
      </c>
      <c r="AJ52" s="15" t="s">
        <v>28</v>
      </c>
      <c r="AK52" s="15" t="s">
        <v>28</v>
      </c>
      <c r="AL52" s="15" t="s">
        <v>28</v>
      </c>
      <c r="AM52" s="15" t="s">
        <v>28</v>
      </c>
      <c r="AN52" s="15" t="s">
        <v>28</v>
      </c>
      <c r="AO52" s="15" t="s">
        <v>28</v>
      </c>
      <c r="AP52" s="17" t="s">
        <v>596</v>
      </c>
      <c r="AQ52" s="17" t="s">
        <v>578</v>
      </c>
      <c r="AR52" s="17" t="s">
        <v>582</v>
      </c>
      <c r="AS52" s="17" t="s">
        <v>583</v>
      </c>
      <c r="AT52" s="17" t="s">
        <v>438</v>
      </c>
      <c r="AU52" s="17" t="s">
        <v>439</v>
      </c>
      <c r="AV52" s="15"/>
      <c r="BO52" s="17" t="s">
        <v>722</v>
      </c>
      <c r="BQ52" s="17">
        <v>7</v>
      </c>
      <c r="BR52" s="17" t="s">
        <v>770</v>
      </c>
    </row>
    <row r="53" spans="1:70" x14ac:dyDescent="0.25">
      <c r="A53" s="15" t="s">
        <v>56</v>
      </c>
      <c r="B53" s="17" t="s">
        <v>148</v>
      </c>
      <c r="C53" s="15" t="s">
        <v>237</v>
      </c>
      <c r="D53" s="15">
        <v>31.768999999999998</v>
      </c>
      <c r="E53" s="15">
        <v>0.03</v>
      </c>
      <c r="F53" s="16">
        <f>Table1[[#This Row],[Column2]]-Table1[[#This Row],[Column22]]</f>
        <v>31.738999999999997</v>
      </c>
      <c r="G53" s="16">
        <f>Table1[[#This Row],[Column2]]+Table1[[#This Row],[Column22]]</f>
        <v>31.798999999999999</v>
      </c>
      <c r="H53" s="15" t="s">
        <v>322</v>
      </c>
      <c r="I53" s="15" t="s">
        <v>235</v>
      </c>
      <c r="J53" s="15">
        <v>30.178999999999998</v>
      </c>
      <c r="K53" s="15">
        <v>0.03</v>
      </c>
      <c r="L53" s="16">
        <f>Table1[[#This Row],[Column3]]-Table1[[#This Row],[Column4]]</f>
        <v>30.148999999999997</v>
      </c>
      <c r="M53" s="16">
        <f>Table1[[#This Row],[Column3]]+Table1[[#This Row],[Column4]]</f>
        <v>30.209</v>
      </c>
      <c r="N53" s="15" t="s">
        <v>30</v>
      </c>
      <c r="O53" s="15" t="s">
        <v>323</v>
      </c>
      <c r="P53" s="15" t="s">
        <v>236</v>
      </c>
      <c r="Q53" s="15">
        <v>434</v>
      </c>
      <c r="R53" s="15">
        <v>0.5</v>
      </c>
      <c r="S53" s="15">
        <f>Table1[[#This Row],[Column5]]-Table1[[#This Row],[Column6]]</f>
        <v>433.5</v>
      </c>
      <c r="T53" s="15">
        <f>Table1[[#This Row],[Column5]]+Table1[[#This Row],[Column6]]</f>
        <v>434.5</v>
      </c>
      <c r="U53" s="15" t="s">
        <v>24</v>
      </c>
      <c r="V53" s="17">
        <v>222</v>
      </c>
      <c r="W53" s="15" t="s">
        <v>28</v>
      </c>
      <c r="X53" s="15" t="s">
        <v>28</v>
      </c>
      <c r="Y53" s="15" t="s">
        <v>28</v>
      </c>
      <c r="Z53" s="15" t="s">
        <v>28</v>
      </c>
      <c r="AA53" s="15" t="s">
        <v>28</v>
      </c>
      <c r="AB53" s="15" t="s">
        <v>28</v>
      </c>
      <c r="AC53" s="15" t="s">
        <v>28</v>
      </c>
      <c r="AD53" s="15" t="s">
        <v>28</v>
      </c>
      <c r="AE53" s="15" t="s">
        <v>28</v>
      </c>
      <c r="AF53" s="15" t="s">
        <v>28</v>
      </c>
      <c r="AG53" s="15" t="s">
        <v>28</v>
      </c>
      <c r="AH53" s="15" t="s">
        <v>28</v>
      </c>
      <c r="AI53" s="15" t="s">
        <v>28</v>
      </c>
      <c r="AJ53" s="15" t="s">
        <v>28</v>
      </c>
      <c r="AK53" s="15" t="s">
        <v>18</v>
      </c>
      <c r="AL53" s="15" t="s">
        <v>28</v>
      </c>
      <c r="AM53" s="15" t="s">
        <v>28</v>
      </c>
      <c r="AN53" s="15" t="s">
        <v>28</v>
      </c>
      <c r="AO53" s="15" t="s">
        <v>28</v>
      </c>
      <c r="AP53" s="17" t="s">
        <v>597</v>
      </c>
      <c r="AQ53" s="17" t="s">
        <v>578</v>
      </c>
      <c r="AR53" s="17" t="s">
        <v>574</v>
      </c>
      <c r="AS53" s="17" t="s">
        <v>575</v>
      </c>
      <c r="AT53" s="17" t="s">
        <v>438</v>
      </c>
      <c r="AU53" s="17" t="s">
        <v>464</v>
      </c>
      <c r="AV53" s="15"/>
      <c r="BO53" s="17" t="s">
        <v>723</v>
      </c>
      <c r="BQ53" s="17">
        <v>9</v>
      </c>
      <c r="BR53" s="17" t="s">
        <v>772</v>
      </c>
    </row>
    <row r="54" spans="1:70" x14ac:dyDescent="0.25">
      <c r="A54" s="15" t="s">
        <v>57</v>
      </c>
      <c r="B54" s="17" t="s">
        <v>148</v>
      </c>
      <c r="C54" s="15" t="s">
        <v>237</v>
      </c>
      <c r="D54" s="15">
        <v>31.768999999999998</v>
      </c>
      <c r="E54" s="15">
        <v>0.03</v>
      </c>
      <c r="F54" s="16">
        <f>Table1[[#This Row],[Column2]]-Table1[[#This Row],[Column22]]</f>
        <v>31.738999999999997</v>
      </c>
      <c r="G54" s="16">
        <f>Table1[[#This Row],[Column2]]+Table1[[#This Row],[Column22]]</f>
        <v>31.798999999999999</v>
      </c>
      <c r="H54" s="15" t="s">
        <v>322</v>
      </c>
      <c r="I54" s="15" t="s">
        <v>235</v>
      </c>
      <c r="J54" s="15">
        <v>30.178999999999998</v>
      </c>
      <c r="K54" s="15">
        <v>0.03</v>
      </c>
      <c r="L54" s="16">
        <f>Table1[[#This Row],[Column3]]-Table1[[#This Row],[Column4]]</f>
        <v>30.148999999999997</v>
      </c>
      <c r="M54" s="16">
        <f>Table1[[#This Row],[Column3]]+Table1[[#This Row],[Column4]]</f>
        <v>30.209</v>
      </c>
      <c r="N54" s="15" t="s">
        <v>30</v>
      </c>
      <c r="O54" s="15" t="s">
        <v>323</v>
      </c>
      <c r="P54" s="15" t="s">
        <v>238</v>
      </c>
      <c r="Q54" s="15">
        <v>443</v>
      </c>
      <c r="R54" s="15">
        <v>0.5</v>
      </c>
      <c r="S54" s="15">
        <f>Table1[[#This Row],[Column5]]-Table1[[#This Row],[Column6]]</f>
        <v>442.5</v>
      </c>
      <c r="T54" s="15">
        <f>Table1[[#This Row],[Column5]]+Table1[[#This Row],[Column6]]</f>
        <v>443.5</v>
      </c>
      <c r="U54" s="15" t="s">
        <v>24</v>
      </c>
      <c r="V54" s="17">
        <v>225</v>
      </c>
      <c r="W54" s="15" t="s">
        <v>28</v>
      </c>
      <c r="X54" s="15" t="s">
        <v>28</v>
      </c>
      <c r="Y54" s="15" t="s">
        <v>28</v>
      </c>
      <c r="Z54" s="15" t="s">
        <v>28</v>
      </c>
      <c r="AA54" s="15" t="s">
        <v>28</v>
      </c>
      <c r="AB54" s="15" t="s">
        <v>28</v>
      </c>
      <c r="AC54" s="15" t="s">
        <v>28</v>
      </c>
      <c r="AD54" s="15" t="s">
        <v>28</v>
      </c>
      <c r="AE54" s="15" t="s">
        <v>28</v>
      </c>
      <c r="AF54" s="15" t="s">
        <v>28</v>
      </c>
      <c r="AG54" s="15" t="s">
        <v>28</v>
      </c>
      <c r="AH54" s="15" t="s">
        <v>28</v>
      </c>
      <c r="AI54" s="15" t="s">
        <v>28</v>
      </c>
      <c r="AJ54" s="15" t="s">
        <v>28</v>
      </c>
      <c r="AK54" s="15" t="s">
        <v>18</v>
      </c>
      <c r="AL54" s="15" t="s">
        <v>28</v>
      </c>
      <c r="AM54" s="15" t="s">
        <v>28</v>
      </c>
      <c r="AN54" s="15" t="s">
        <v>28</v>
      </c>
      <c r="AO54" s="15" t="s">
        <v>28</v>
      </c>
      <c r="AP54" s="17" t="s">
        <v>597</v>
      </c>
      <c r="AQ54" s="17" t="s">
        <v>578</v>
      </c>
      <c r="AR54" s="17" t="s">
        <v>574</v>
      </c>
      <c r="AS54" s="17" t="s">
        <v>575</v>
      </c>
      <c r="AT54" s="17" t="s">
        <v>438</v>
      </c>
      <c r="AU54" s="17" t="s">
        <v>464</v>
      </c>
      <c r="AV54" s="15"/>
      <c r="BO54" s="17" t="s">
        <v>723</v>
      </c>
      <c r="BQ54" s="17">
        <v>9</v>
      </c>
      <c r="BR54" s="17" t="s">
        <v>772</v>
      </c>
    </row>
    <row r="55" spans="1:70" x14ac:dyDescent="0.25">
      <c r="A55" s="15" t="s">
        <v>58</v>
      </c>
      <c r="B55" s="17" t="s">
        <v>148</v>
      </c>
      <c r="C55" s="15" t="s">
        <v>233</v>
      </c>
      <c r="D55" s="15">
        <v>31.768999999999998</v>
      </c>
      <c r="E55" s="15">
        <v>3.3000000000000002E-2</v>
      </c>
      <c r="F55" s="16">
        <f>Table1[[#This Row],[Column2]]-Table1[[#This Row],[Column22]]</f>
        <v>31.735999999999997</v>
      </c>
      <c r="G55" s="16">
        <f>Table1[[#This Row],[Column2]]+Table1[[#This Row],[Column22]]</f>
        <v>31.802</v>
      </c>
      <c r="H55" s="15" t="s">
        <v>322</v>
      </c>
      <c r="I55" s="15" t="s">
        <v>226</v>
      </c>
      <c r="J55" s="15">
        <v>30.998000000000001</v>
      </c>
      <c r="K55" s="15">
        <v>3.1E-2</v>
      </c>
      <c r="L55" s="16">
        <f>Table1[[#This Row],[Column3]]-Table1[[#This Row],[Column4]]</f>
        <v>30.967000000000002</v>
      </c>
      <c r="M55" s="16">
        <f>Table1[[#This Row],[Column3]]+Table1[[#This Row],[Column4]]</f>
        <v>31.029</v>
      </c>
      <c r="N55" s="15" t="s">
        <v>30</v>
      </c>
      <c r="O55" s="15" t="s">
        <v>323</v>
      </c>
      <c r="P55" s="15" t="s">
        <v>239</v>
      </c>
      <c r="Q55" s="15">
        <v>470.8</v>
      </c>
      <c r="R55" s="15">
        <v>0.5</v>
      </c>
      <c r="S55" s="15">
        <f>Table1[[#This Row],[Column5]]-Table1[[#This Row],[Column6]]</f>
        <v>470.3</v>
      </c>
      <c r="T55" s="15">
        <f>Table1[[#This Row],[Column5]]+Table1[[#This Row],[Column6]]</f>
        <v>471.3</v>
      </c>
      <c r="U55" s="15" t="s">
        <v>24</v>
      </c>
      <c r="V55" s="17">
        <v>220</v>
      </c>
      <c r="W55" s="15" t="s">
        <v>28</v>
      </c>
      <c r="X55" s="15" t="s">
        <v>28</v>
      </c>
      <c r="Y55" s="15" t="s">
        <v>28</v>
      </c>
      <c r="Z55" s="15" t="s">
        <v>28</v>
      </c>
      <c r="AA55" s="15" t="s">
        <v>28</v>
      </c>
      <c r="AB55" s="15" t="s">
        <v>28</v>
      </c>
      <c r="AC55" s="15" t="s">
        <v>28</v>
      </c>
      <c r="AD55" s="15" t="s">
        <v>28</v>
      </c>
      <c r="AE55" s="15" t="s">
        <v>12</v>
      </c>
      <c r="AF55" s="15" t="s">
        <v>28</v>
      </c>
      <c r="AG55" s="15" t="s">
        <v>28</v>
      </c>
      <c r="AH55" s="15" t="s">
        <v>28</v>
      </c>
      <c r="AI55" s="15" t="s">
        <v>28</v>
      </c>
      <c r="AJ55" s="15" t="s">
        <v>28</v>
      </c>
      <c r="AK55" s="15" t="s">
        <v>28</v>
      </c>
      <c r="AL55" s="15" t="s">
        <v>28</v>
      </c>
      <c r="AM55" s="15" t="s">
        <v>28</v>
      </c>
      <c r="AN55" s="15" t="s">
        <v>28</v>
      </c>
      <c r="AO55" s="15" t="s">
        <v>28</v>
      </c>
      <c r="AP55" s="17" t="s">
        <v>597</v>
      </c>
      <c r="AQ55" s="17" t="s">
        <v>578</v>
      </c>
      <c r="AR55" s="17" t="s">
        <v>579</v>
      </c>
      <c r="AS55" s="17" t="s">
        <v>572</v>
      </c>
      <c r="AT55" s="17" t="s">
        <v>438</v>
      </c>
      <c r="AU55" s="17" t="s">
        <v>439</v>
      </c>
      <c r="AV55" s="15"/>
      <c r="BO55" s="17" t="s">
        <v>723</v>
      </c>
      <c r="BQ55" s="17">
        <v>8</v>
      </c>
      <c r="BR55" s="17" t="s">
        <v>772</v>
      </c>
    </row>
    <row r="56" spans="1:70" x14ac:dyDescent="0.25">
      <c r="A56" s="15" t="s">
        <v>59</v>
      </c>
      <c r="B56" s="17" t="s">
        <v>148</v>
      </c>
      <c r="C56" s="15" t="s">
        <v>233</v>
      </c>
      <c r="D56" s="15">
        <v>31.768999999999998</v>
      </c>
      <c r="E56" s="15">
        <v>3.3000000000000002E-2</v>
      </c>
      <c r="F56" s="16">
        <f>Table1[[#This Row],[Column2]]-Table1[[#This Row],[Column22]]</f>
        <v>31.735999999999997</v>
      </c>
      <c r="G56" s="16">
        <f>Table1[[#This Row],[Column2]]+Table1[[#This Row],[Column22]]</f>
        <v>31.802</v>
      </c>
      <c r="H56" s="15" t="s">
        <v>322</v>
      </c>
      <c r="I56" s="15" t="s">
        <v>226</v>
      </c>
      <c r="J56" s="15">
        <v>30.998000000000001</v>
      </c>
      <c r="K56" s="15">
        <v>3.1E-2</v>
      </c>
      <c r="L56" s="16">
        <f>Table1[[#This Row],[Column3]]-Table1[[#This Row],[Column4]]</f>
        <v>30.967000000000002</v>
      </c>
      <c r="M56" s="16">
        <f>Table1[[#This Row],[Column3]]+Table1[[#This Row],[Column4]]</f>
        <v>31.029</v>
      </c>
      <c r="N56" s="15" t="s">
        <v>30</v>
      </c>
      <c r="O56" s="15" t="s">
        <v>323</v>
      </c>
      <c r="P56" s="15" t="s">
        <v>240</v>
      </c>
      <c r="Q56" s="15">
        <v>504.8</v>
      </c>
      <c r="R56" s="15">
        <v>0.5</v>
      </c>
      <c r="S56" s="15">
        <f>Table1[[#This Row],[Column5]]-Table1[[#This Row],[Column6]]</f>
        <v>504.3</v>
      </c>
      <c r="T56" s="15">
        <f>Table1[[#This Row],[Column5]]+Table1[[#This Row],[Column6]]</f>
        <v>505.3</v>
      </c>
      <c r="U56" s="15" t="s">
        <v>24</v>
      </c>
      <c r="V56" s="17">
        <v>237</v>
      </c>
      <c r="W56" s="15" t="s">
        <v>28</v>
      </c>
      <c r="X56" s="15" t="s">
        <v>28</v>
      </c>
      <c r="Y56" s="15" t="s">
        <v>28</v>
      </c>
      <c r="Z56" s="15" t="s">
        <v>28</v>
      </c>
      <c r="AA56" s="15" t="s">
        <v>28</v>
      </c>
      <c r="AB56" s="15" t="s">
        <v>28</v>
      </c>
      <c r="AC56" s="15" t="s">
        <v>28</v>
      </c>
      <c r="AD56" s="15" t="s">
        <v>28</v>
      </c>
      <c r="AE56" s="15" t="s">
        <v>12</v>
      </c>
      <c r="AF56" s="15" t="s">
        <v>28</v>
      </c>
      <c r="AG56" s="15" t="s">
        <v>28</v>
      </c>
      <c r="AH56" s="15" t="s">
        <v>28</v>
      </c>
      <c r="AI56" s="15" t="s">
        <v>28</v>
      </c>
      <c r="AJ56" s="15" t="s">
        <v>28</v>
      </c>
      <c r="AK56" s="15" t="s">
        <v>28</v>
      </c>
      <c r="AL56" s="15" t="s">
        <v>28</v>
      </c>
      <c r="AM56" s="15" t="s">
        <v>28</v>
      </c>
      <c r="AN56" s="15" t="s">
        <v>28</v>
      </c>
      <c r="AO56" s="15" t="s">
        <v>28</v>
      </c>
      <c r="AP56" s="17" t="s">
        <v>597</v>
      </c>
      <c r="AQ56" s="17" t="s">
        <v>578</v>
      </c>
      <c r="AR56" s="17" t="s">
        <v>579</v>
      </c>
      <c r="AS56" s="17" t="s">
        <v>572</v>
      </c>
      <c r="AT56" s="17" t="s">
        <v>438</v>
      </c>
      <c r="AU56" s="17" t="s">
        <v>439</v>
      </c>
      <c r="AV56" s="15"/>
      <c r="BO56" s="17" t="s">
        <v>723</v>
      </c>
      <c r="BQ56" s="17">
        <v>8</v>
      </c>
      <c r="BR56" s="17" t="s">
        <v>772</v>
      </c>
    </row>
    <row r="57" spans="1:70" x14ac:dyDescent="0.25">
      <c r="A57" s="15" t="s">
        <v>60</v>
      </c>
      <c r="B57" s="17" t="s">
        <v>148</v>
      </c>
      <c r="C57" s="15" t="s">
        <v>233</v>
      </c>
      <c r="D57" s="15">
        <v>31.768999999999998</v>
      </c>
      <c r="E57" s="15">
        <v>3.3000000000000002E-2</v>
      </c>
      <c r="F57" s="16">
        <f>Table1[[#This Row],[Column2]]-Table1[[#This Row],[Column22]]</f>
        <v>31.735999999999997</v>
      </c>
      <c r="G57" s="16">
        <f>Table1[[#This Row],[Column2]]+Table1[[#This Row],[Column22]]</f>
        <v>31.802</v>
      </c>
      <c r="H57" s="15" t="s">
        <v>322</v>
      </c>
      <c r="I57" s="15" t="s">
        <v>226</v>
      </c>
      <c r="J57" s="15">
        <v>30.998000000000001</v>
      </c>
      <c r="K57" s="15">
        <v>3.1E-2</v>
      </c>
      <c r="L57" s="16">
        <f>Table1[[#This Row],[Column3]]-Table1[[#This Row],[Column4]]</f>
        <v>30.967000000000002</v>
      </c>
      <c r="M57" s="16">
        <f>Table1[[#This Row],[Column3]]+Table1[[#This Row],[Column4]]</f>
        <v>31.029</v>
      </c>
      <c r="N57" s="15" t="s">
        <v>30</v>
      </c>
      <c r="O57" s="15" t="s">
        <v>323</v>
      </c>
      <c r="P57" s="15" t="s">
        <v>241</v>
      </c>
      <c r="Q57" s="15">
        <v>429.8</v>
      </c>
      <c r="R57" s="15">
        <v>0.5</v>
      </c>
      <c r="S57" s="15">
        <f>Table1[[#This Row],[Column5]]-Table1[[#This Row],[Column6]]</f>
        <v>429.3</v>
      </c>
      <c r="T57" s="15">
        <f>Table1[[#This Row],[Column5]]+Table1[[#This Row],[Column6]]</f>
        <v>430.3</v>
      </c>
      <c r="U57" s="15" t="s">
        <v>24</v>
      </c>
      <c r="V57" s="17">
        <v>215</v>
      </c>
      <c r="W57" s="15" t="s">
        <v>28</v>
      </c>
      <c r="X57" s="15" t="s">
        <v>28</v>
      </c>
      <c r="Y57" s="15" t="s">
        <v>6</v>
      </c>
      <c r="Z57" s="15" t="s">
        <v>28</v>
      </c>
      <c r="AA57" s="15" t="s">
        <v>28</v>
      </c>
      <c r="AB57" s="15" t="s">
        <v>28</v>
      </c>
      <c r="AC57" s="15" t="s">
        <v>28</v>
      </c>
      <c r="AD57" s="15" t="s">
        <v>28</v>
      </c>
      <c r="AE57" s="15" t="s">
        <v>28</v>
      </c>
      <c r="AF57" s="15" t="s">
        <v>28</v>
      </c>
      <c r="AG57" s="15" t="s">
        <v>28</v>
      </c>
      <c r="AH57" s="15" t="s">
        <v>28</v>
      </c>
      <c r="AI57" s="15" t="s">
        <v>28</v>
      </c>
      <c r="AJ57" s="15" t="s">
        <v>28</v>
      </c>
      <c r="AK57" s="15" t="s">
        <v>28</v>
      </c>
      <c r="AL57" s="15" t="s">
        <v>28</v>
      </c>
      <c r="AM57" s="15" t="s">
        <v>28</v>
      </c>
      <c r="AN57" s="15" t="s">
        <v>28</v>
      </c>
      <c r="AO57" s="15" t="s">
        <v>28</v>
      </c>
      <c r="AP57" s="17" t="s">
        <v>596</v>
      </c>
      <c r="AQ57" s="17" t="s">
        <v>578</v>
      </c>
      <c r="AR57" s="17" t="s">
        <v>579</v>
      </c>
      <c r="AS57" s="17" t="s">
        <v>572</v>
      </c>
      <c r="AT57" s="17" t="s">
        <v>438</v>
      </c>
      <c r="AU57" s="17" t="s">
        <v>439</v>
      </c>
      <c r="AV57" s="15"/>
      <c r="BO57" s="17" t="s">
        <v>722</v>
      </c>
      <c r="BQ57" s="17">
        <v>7</v>
      </c>
      <c r="BR57" s="17" t="s">
        <v>772</v>
      </c>
    </row>
    <row r="58" spans="1:70" x14ac:dyDescent="0.25">
      <c r="A58" s="15" t="s">
        <v>61</v>
      </c>
      <c r="B58" s="17" t="s">
        <v>148</v>
      </c>
      <c r="C58" s="15" t="s">
        <v>233</v>
      </c>
      <c r="D58" s="15">
        <v>31.768999999999998</v>
      </c>
      <c r="E58" s="15">
        <v>3.3000000000000002E-2</v>
      </c>
      <c r="F58" s="16">
        <f>Table1[[#This Row],[Column2]]-Table1[[#This Row],[Column22]]</f>
        <v>31.735999999999997</v>
      </c>
      <c r="G58" s="16">
        <f>Table1[[#This Row],[Column2]]+Table1[[#This Row],[Column22]]</f>
        <v>31.802</v>
      </c>
      <c r="H58" s="15" t="s">
        <v>322</v>
      </c>
      <c r="I58" s="15" t="s">
        <v>230</v>
      </c>
      <c r="J58" s="15">
        <v>30.997</v>
      </c>
      <c r="K58" s="15">
        <v>3.1E-2</v>
      </c>
      <c r="L58" s="16">
        <f>Table1[[#This Row],[Column3]]-Table1[[#This Row],[Column4]]</f>
        <v>30.966000000000001</v>
      </c>
      <c r="M58" s="16">
        <f>Table1[[#This Row],[Column3]]+Table1[[#This Row],[Column4]]</f>
        <v>31.027999999999999</v>
      </c>
      <c r="N58" s="15" t="s">
        <v>30</v>
      </c>
      <c r="O58" s="15" t="s">
        <v>323</v>
      </c>
      <c r="P58" s="15" t="s">
        <v>242</v>
      </c>
      <c r="Q58" s="15">
        <v>458.8</v>
      </c>
      <c r="R58" s="15">
        <v>0.5</v>
      </c>
      <c r="S58" s="15">
        <f>Table1[[#This Row],[Column5]]-Table1[[#This Row],[Column6]]</f>
        <v>458.3</v>
      </c>
      <c r="T58" s="15">
        <f>Table1[[#This Row],[Column5]]+Table1[[#This Row],[Column6]]</f>
        <v>459.3</v>
      </c>
      <c r="U58" s="15" t="s">
        <v>24</v>
      </c>
      <c r="V58" s="15" t="s">
        <v>28</v>
      </c>
      <c r="W58" s="17">
        <v>234</v>
      </c>
      <c r="X58" s="15" t="s">
        <v>28</v>
      </c>
      <c r="Y58" s="15" t="s">
        <v>28</v>
      </c>
      <c r="Z58" s="15" t="s">
        <v>28</v>
      </c>
      <c r="AA58" s="15" t="s">
        <v>28</v>
      </c>
      <c r="AB58" s="15" t="s">
        <v>28</v>
      </c>
      <c r="AC58" s="15" t="s">
        <v>28</v>
      </c>
      <c r="AD58" s="15" t="s">
        <v>28</v>
      </c>
      <c r="AE58" s="15" t="s">
        <v>28</v>
      </c>
      <c r="AF58" s="15" t="s">
        <v>28</v>
      </c>
      <c r="AG58" s="15" t="s">
        <v>28</v>
      </c>
      <c r="AH58" s="15" t="s">
        <v>28</v>
      </c>
      <c r="AI58" s="15" t="s">
        <v>28</v>
      </c>
      <c r="AJ58" s="15" t="s">
        <v>28</v>
      </c>
      <c r="AK58" s="15" t="s">
        <v>28</v>
      </c>
      <c r="AL58" s="15" t="s">
        <v>19</v>
      </c>
      <c r="AM58" s="15" t="s">
        <v>28</v>
      </c>
      <c r="AN58" s="15" t="s">
        <v>28</v>
      </c>
      <c r="AO58" s="15" t="s">
        <v>28</v>
      </c>
      <c r="AP58" s="17" t="s">
        <v>596</v>
      </c>
      <c r="AQ58" s="17" t="s">
        <v>578</v>
      </c>
      <c r="AR58" s="17" t="s">
        <v>579</v>
      </c>
      <c r="AS58" s="17" t="s">
        <v>572</v>
      </c>
      <c r="AT58" s="17" t="s">
        <v>438</v>
      </c>
      <c r="AU58" s="17" t="s">
        <v>439</v>
      </c>
      <c r="AV58" s="15"/>
      <c r="BO58" s="17" t="s">
        <v>722</v>
      </c>
      <c r="BQ58" s="17">
        <v>9</v>
      </c>
      <c r="BR58" s="17" t="s">
        <v>772</v>
      </c>
    </row>
    <row r="59" spans="1:70" x14ac:dyDescent="0.25">
      <c r="A59" s="15" t="s">
        <v>62</v>
      </c>
      <c r="B59" s="17" t="s">
        <v>148</v>
      </c>
      <c r="C59" s="15" t="s">
        <v>233</v>
      </c>
      <c r="D59" s="15">
        <v>31.768999999999998</v>
      </c>
      <c r="E59" s="15">
        <v>3.3000000000000002E-2</v>
      </c>
      <c r="F59" s="16">
        <f>Table1[[#This Row],[Column2]]-Table1[[#This Row],[Column22]]</f>
        <v>31.735999999999997</v>
      </c>
      <c r="G59" s="16">
        <f>Table1[[#This Row],[Column2]]+Table1[[#This Row],[Column22]]</f>
        <v>31.802</v>
      </c>
      <c r="H59" s="15" t="s">
        <v>322</v>
      </c>
      <c r="I59" s="15" t="s">
        <v>230</v>
      </c>
      <c r="J59" s="15">
        <v>30.997</v>
      </c>
      <c r="K59" s="15">
        <v>3.1E-2</v>
      </c>
      <c r="L59" s="16">
        <f>Table1[[#This Row],[Column3]]-Table1[[#This Row],[Column4]]</f>
        <v>30.966000000000001</v>
      </c>
      <c r="M59" s="16">
        <f>Table1[[#This Row],[Column3]]+Table1[[#This Row],[Column4]]</f>
        <v>31.027999999999999</v>
      </c>
      <c r="N59" s="15" t="s">
        <v>30</v>
      </c>
      <c r="O59" s="15" t="s">
        <v>323</v>
      </c>
      <c r="P59" s="15" t="s">
        <v>241</v>
      </c>
      <c r="Q59" s="15">
        <v>429.8</v>
      </c>
      <c r="R59" s="15">
        <v>0.5</v>
      </c>
      <c r="S59" s="15">
        <f>Table1[[#This Row],[Column5]]-Table1[[#This Row],[Column6]]</f>
        <v>429.3</v>
      </c>
      <c r="T59" s="15">
        <f>Table1[[#This Row],[Column5]]+Table1[[#This Row],[Column6]]</f>
        <v>430.3</v>
      </c>
      <c r="U59" s="15" t="s">
        <v>24</v>
      </c>
      <c r="V59" s="17">
        <v>219</v>
      </c>
      <c r="W59" s="15" t="s">
        <v>28</v>
      </c>
      <c r="X59" s="15" t="s">
        <v>28</v>
      </c>
      <c r="Y59" s="15" t="s">
        <v>28</v>
      </c>
      <c r="Z59" s="15" t="s">
        <v>28</v>
      </c>
      <c r="AA59" s="15" t="s">
        <v>28</v>
      </c>
      <c r="AB59" s="15" t="s">
        <v>28</v>
      </c>
      <c r="AC59" s="15" t="s">
        <v>28</v>
      </c>
      <c r="AD59" s="15" t="s">
        <v>28</v>
      </c>
      <c r="AE59" s="15" t="s">
        <v>28</v>
      </c>
      <c r="AF59" s="15" t="s">
        <v>13</v>
      </c>
      <c r="AG59" s="15" t="s">
        <v>28</v>
      </c>
      <c r="AH59" s="15" t="s">
        <v>28</v>
      </c>
      <c r="AI59" s="15" t="s">
        <v>28</v>
      </c>
      <c r="AJ59" s="15" t="s">
        <v>28</v>
      </c>
      <c r="AK59" s="15" t="s">
        <v>28</v>
      </c>
      <c r="AL59" s="15" t="s">
        <v>28</v>
      </c>
      <c r="AM59" s="15" t="s">
        <v>28</v>
      </c>
      <c r="AN59" s="15" t="s">
        <v>28</v>
      </c>
      <c r="AO59" s="15" t="s">
        <v>28</v>
      </c>
      <c r="AP59" s="17" t="s">
        <v>596</v>
      </c>
      <c r="AQ59" s="17" t="s">
        <v>578</v>
      </c>
      <c r="AR59" s="17" t="s">
        <v>579</v>
      </c>
      <c r="AS59" s="17" t="s">
        <v>572</v>
      </c>
      <c r="AT59" s="17" t="s">
        <v>438</v>
      </c>
      <c r="AU59" s="17" t="s">
        <v>439</v>
      </c>
      <c r="AV59" s="15"/>
      <c r="BO59" s="17" t="s">
        <v>722</v>
      </c>
      <c r="BQ59" s="17">
        <v>8</v>
      </c>
      <c r="BR59" s="17" t="s">
        <v>772</v>
      </c>
    </row>
    <row r="60" spans="1:70" x14ac:dyDescent="0.25">
      <c r="A60" s="15" t="s">
        <v>681</v>
      </c>
      <c r="B60" s="28" t="s">
        <v>543</v>
      </c>
      <c r="C60" s="38" t="s">
        <v>231</v>
      </c>
      <c r="D60" s="40">
        <v>27.861999999999998</v>
      </c>
      <c r="E60" s="40">
        <v>0.03</v>
      </c>
      <c r="F60" s="40">
        <f>Table1[[#This Row],[Column2]]-Table1[[#This Row],[Column22]]</f>
        <v>27.831999999999997</v>
      </c>
      <c r="G60" s="40">
        <f>Table1[[#This Row],[Column2]]+Table1[[#This Row],[Column22]]</f>
        <v>27.891999999999999</v>
      </c>
      <c r="H60" s="38" t="s">
        <v>35</v>
      </c>
      <c r="I60" s="16" t="s">
        <v>302</v>
      </c>
      <c r="J60" s="40">
        <v>27.844999999999999</v>
      </c>
      <c r="K60" s="40">
        <v>0.03</v>
      </c>
      <c r="L60" s="40">
        <f>Table1[[#This Row],[Column3]]-Table1[[#This Row],[Column4]]</f>
        <v>27.814999999999998</v>
      </c>
      <c r="M60" s="40">
        <f>Table1[[#This Row],[Column3]]+Table1[[#This Row],[Column4]]</f>
        <v>27.875</v>
      </c>
      <c r="N60" s="15" t="s">
        <v>26</v>
      </c>
      <c r="O60" s="15" t="s">
        <v>326</v>
      </c>
      <c r="P60" s="15" t="s">
        <v>246</v>
      </c>
      <c r="Q60" s="39">
        <v>451.4</v>
      </c>
      <c r="R60" s="15">
        <v>0.5</v>
      </c>
      <c r="S60" s="39">
        <f>Table1[[#This Row],[Column5]]-Table1[[#This Row],[Column6]]</f>
        <v>450.9</v>
      </c>
      <c r="T60" s="39">
        <f>Table1[[#This Row],[Column5]]+Table1[[#This Row],[Column6]]</f>
        <v>451.9</v>
      </c>
      <c r="U60" s="15" t="s">
        <v>24</v>
      </c>
      <c r="V60" s="39">
        <v>230</v>
      </c>
      <c r="W60" s="28" t="s">
        <v>28</v>
      </c>
      <c r="X60" s="15" t="s">
        <v>28</v>
      </c>
      <c r="Y60" s="15" t="s">
        <v>6</v>
      </c>
      <c r="Z60" s="15" t="s">
        <v>28</v>
      </c>
      <c r="AA60" s="15" t="s">
        <v>28</v>
      </c>
      <c r="AB60" s="15" t="s">
        <v>28</v>
      </c>
      <c r="AC60" s="15" t="s">
        <v>28</v>
      </c>
      <c r="AD60" s="15" t="s">
        <v>28</v>
      </c>
      <c r="AE60" s="15" t="s">
        <v>28</v>
      </c>
      <c r="AF60" s="15" t="s">
        <v>28</v>
      </c>
      <c r="AG60" s="15" t="s">
        <v>28</v>
      </c>
      <c r="AH60" s="15" t="s">
        <v>28</v>
      </c>
      <c r="AI60" s="15" t="s">
        <v>28</v>
      </c>
      <c r="AJ60" s="15" t="s">
        <v>28</v>
      </c>
      <c r="AK60" s="15" t="s">
        <v>28</v>
      </c>
      <c r="AL60" s="15" t="s">
        <v>28</v>
      </c>
      <c r="AM60" s="15" t="s">
        <v>28</v>
      </c>
      <c r="AN60" s="15" t="s">
        <v>28</v>
      </c>
      <c r="AO60" s="15" t="s">
        <v>28</v>
      </c>
      <c r="AP60" s="17" t="s">
        <v>590</v>
      </c>
      <c r="AQ60" s="17" t="s">
        <v>585</v>
      </c>
      <c r="AR60" s="17" t="s">
        <v>591</v>
      </c>
      <c r="AS60" s="17" t="s">
        <v>592</v>
      </c>
      <c r="AT60" s="17" t="s">
        <v>588</v>
      </c>
      <c r="AU60" s="17" t="s">
        <v>464</v>
      </c>
      <c r="AV60" s="15"/>
      <c r="BO60" s="17" t="s">
        <v>722</v>
      </c>
      <c r="BQ60" s="17">
        <v>7</v>
      </c>
      <c r="BR60" s="17" t="s">
        <v>772</v>
      </c>
    </row>
    <row r="61" spans="1:70" x14ac:dyDescent="0.25">
      <c r="A61" s="15" t="s">
        <v>693</v>
      </c>
      <c r="B61" s="17" t="s">
        <v>148</v>
      </c>
      <c r="C61" s="38" t="s">
        <v>231</v>
      </c>
      <c r="D61" s="40">
        <v>27.861999999999998</v>
      </c>
      <c r="E61" s="40">
        <v>0.03</v>
      </c>
      <c r="F61" s="69">
        <f>Table1[[#This Row],[Column2]]-Table1[[#This Row],[Column22]]</f>
        <v>27.831999999999997</v>
      </c>
      <c r="G61" s="69">
        <f>Table1[[#This Row],[Column2]]+Table1[[#This Row],[Column22]]</f>
        <v>27.891999999999999</v>
      </c>
      <c r="H61" s="38" t="s">
        <v>35</v>
      </c>
      <c r="I61" s="16" t="s">
        <v>302</v>
      </c>
      <c r="J61" s="40">
        <v>27.844999999999999</v>
      </c>
      <c r="K61" s="40">
        <v>0.03</v>
      </c>
      <c r="L61" s="69">
        <f>Table1[[#This Row],[Column3]]-Table1[[#This Row],[Column4]]</f>
        <v>27.814999999999998</v>
      </c>
      <c r="M61" s="69">
        <f>Table1[[#This Row],[Column3]]+Table1[[#This Row],[Column4]]</f>
        <v>27.875</v>
      </c>
      <c r="N61" s="15" t="s">
        <v>26</v>
      </c>
      <c r="O61" s="15" t="s">
        <v>326</v>
      </c>
      <c r="P61" s="15" t="s">
        <v>694</v>
      </c>
      <c r="Q61" s="68">
        <v>404.4</v>
      </c>
      <c r="R61" s="15">
        <v>0.5</v>
      </c>
      <c r="S61" s="68">
        <f>Table1[[#This Row],[Column5]]-Table1[[#This Row],[Column6]]</f>
        <v>403.9</v>
      </c>
      <c r="T61" s="68">
        <f>Table1[[#This Row],[Column5]]+Table1[[#This Row],[Column6]]</f>
        <v>404.9</v>
      </c>
      <c r="U61" s="15" t="s">
        <v>24</v>
      </c>
      <c r="V61" s="68">
        <v>207</v>
      </c>
      <c r="W61" s="28" t="s">
        <v>28</v>
      </c>
      <c r="X61" s="28" t="s">
        <v>28</v>
      </c>
      <c r="Y61" s="15" t="s">
        <v>6</v>
      </c>
      <c r="Z61" s="15" t="s">
        <v>28</v>
      </c>
      <c r="AA61" s="15" t="s">
        <v>28</v>
      </c>
      <c r="AB61" s="15" t="s">
        <v>28</v>
      </c>
      <c r="AC61" s="15" t="s">
        <v>28</v>
      </c>
      <c r="AD61" s="15" t="s">
        <v>28</v>
      </c>
      <c r="AE61" s="15" t="s">
        <v>28</v>
      </c>
      <c r="AF61" s="15" t="s">
        <v>28</v>
      </c>
      <c r="AG61" s="15" t="s">
        <v>28</v>
      </c>
      <c r="AH61" s="15" t="s">
        <v>28</v>
      </c>
      <c r="AI61" s="15" t="s">
        <v>28</v>
      </c>
      <c r="AJ61" s="15" t="s">
        <v>28</v>
      </c>
      <c r="AK61" s="15" t="s">
        <v>28</v>
      </c>
      <c r="AL61" s="15" t="s">
        <v>28</v>
      </c>
      <c r="AM61" s="15" t="s">
        <v>28</v>
      </c>
      <c r="AN61" s="15" t="s">
        <v>28</v>
      </c>
      <c r="AO61" s="15" t="s">
        <v>28</v>
      </c>
      <c r="AP61" s="17" t="s">
        <v>590</v>
      </c>
      <c r="AQ61" s="17" t="s">
        <v>585</v>
      </c>
      <c r="AR61" s="17" t="s">
        <v>591</v>
      </c>
      <c r="AS61" s="17" t="s">
        <v>592</v>
      </c>
      <c r="AT61" s="17" t="s">
        <v>588</v>
      </c>
      <c r="AU61" s="17" t="s">
        <v>464</v>
      </c>
      <c r="AV61" s="15"/>
      <c r="BO61" s="17" t="s">
        <v>722</v>
      </c>
      <c r="BQ61" s="17">
        <v>7</v>
      </c>
      <c r="BR61" s="17" t="s">
        <v>772</v>
      </c>
    </row>
    <row r="62" spans="1:70" x14ac:dyDescent="0.25">
      <c r="A62" s="15" t="s">
        <v>63</v>
      </c>
      <c r="B62" s="17" t="s">
        <v>148</v>
      </c>
      <c r="C62" s="15" t="s">
        <v>233</v>
      </c>
      <c r="D62" s="15">
        <v>31.768999999999998</v>
      </c>
      <c r="E62" s="15">
        <v>3.3000000000000002E-2</v>
      </c>
      <c r="F62" s="16">
        <f>Table1[[#This Row],[Column2]]-Table1[[#This Row],[Column22]]</f>
        <v>31.735999999999997</v>
      </c>
      <c r="G62" s="16">
        <f>Table1[[#This Row],[Column2]]+Table1[[#This Row],[Column22]]</f>
        <v>31.802</v>
      </c>
      <c r="H62" s="15" t="s">
        <v>322</v>
      </c>
      <c r="I62" s="15" t="s">
        <v>228</v>
      </c>
      <c r="J62" s="15">
        <v>30.178999999999998</v>
      </c>
      <c r="K62" s="15">
        <v>3.1E-2</v>
      </c>
      <c r="L62" s="16">
        <f>Table1[[#This Row],[Column3]]-Table1[[#This Row],[Column4]]</f>
        <v>30.148</v>
      </c>
      <c r="M62" s="16">
        <f>Table1[[#This Row],[Column3]]+Table1[[#This Row],[Column4]]</f>
        <v>30.209999999999997</v>
      </c>
      <c r="N62" s="15" t="s">
        <v>30</v>
      </c>
      <c r="O62" s="15" t="s">
        <v>323</v>
      </c>
      <c r="P62" s="15" t="s">
        <v>243</v>
      </c>
      <c r="Q62" s="15">
        <v>528</v>
      </c>
      <c r="R62" s="15">
        <v>0.5</v>
      </c>
      <c r="S62" s="15">
        <f>Table1[[#This Row],[Column5]]-Table1[[#This Row],[Column6]]</f>
        <v>527.5</v>
      </c>
      <c r="T62" s="15">
        <f>Table1[[#This Row],[Column5]]+Table1[[#This Row],[Column6]]</f>
        <v>528.5</v>
      </c>
      <c r="U62" s="15" t="s">
        <v>24</v>
      </c>
      <c r="V62" s="17">
        <v>268</v>
      </c>
      <c r="W62" s="15" t="s">
        <v>28</v>
      </c>
      <c r="X62" s="15" t="s">
        <v>28</v>
      </c>
      <c r="Y62" s="15" t="s">
        <v>28</v>
      </c>
      <c r="Z62" s="15" t="s">
        <v>28</v>
      </c>
      <c r="AA62" s="15" t="s">
        <v>28</v>
      </c>
      <c r="AB62" s="15" t="s">
        <v>28</v>
      </c>
      <c r="AC62" s="15" t="s">
        <v>28</v>
      </c>
      <c r="AD62" s="15" t="s">
        <v>28</v>
      </c>
      <c r="AE62" s="15" t="s">
        <v>12</v>
      </c>
      <c r="AF62" s="15" t="s">
        <v>28</v>
      </c>
      <c r="AG62" s="15" t="s">
        <v>28</v>
      </c>
      <c r="AH62" s="15" t="s">
        <v>28</v>
      </c>
      <c r="AI62" s="15" t="s">
        <v>28</v>
      </c>
      <c r="AJ62" s="15" t="s">
        <v>28</v>
      </c>
      <c r="AK62" s="15" t="s">
        <v>28</v>
      </c>
      <c r="AL62" s="15" t="s">
        <v>28</v>
      </c>
      <c r="AM62" s="15" t="s">
        <v>28</v>
      </c>
      <c r="AN62" s="15" t="s">
        <v>28</v>
      </c>
      <c r="AO62" s="15" t="s">
        <v>28</v>
      </c>
      <c r="AP62" s="17" t="s">
        <v>597</v>
      </c>
      <c r="AQ62" s="17" t="s">
        <v>578</v>
      </c>
      <c r="AR62" s="17" t="s">
        <v>574</v>
      </c>
      <c r="AS62" s="17" t="s">
        <v>575</v>
      </c>
      <c r="AT62" s="17" t="s">
        <v>438</v>
      </c>
      <c r="AU62" s="17" t="s">
        <v>464</v>
      </c>
      <c r="AV62" s="15"/>
      <c r="BO62" s="17" t="s">
        <v>723</v>
      </c>
      <c r="BQ62" s="17">
        <v>8</v>
      </c>
      <c r="BR62" s="17" t="s">
        <v>772</v>
      </c>
    </row>
    <row r="63" spans="1:70" x14ac:dyDescent="0.25">
      <c r="A63" s="15" t="s">
        <v>64</v>
      </c>
      <c r="B63" s="17" t="s">
        <v>148</v>
      </c>
      <c r="C63" s="15" t="s">
        <v>233</v>
      </c>
      <c r="D63" s="15">
        <v>31.768999999999998</v>
      </c>
      <c r="E63" s="15">
        <v>3.3000000000000002E-2</v>
      </c>
      <c r="F63" s="16">
        <f>Table1[[#This Row],[Column2]]-Table1[[#This Row],[Column22]]</f>
        <v>31.735999999999997</v>
      </c>
      <c r="G63" s="16">
        <f>Table1[[#This Row],[Column2]]+Table1[[#This Row],[Column22]]</f>
        <v>31.802</v>
      </c>
      <c r="H63" s="15" t="s">
        <v>322</v>
      </c>
      <c r="I63" s="15" t="s">
        <v>228</v>
      </c>
      <c r="J63" s="15">
        <v>30.178999999999998</v>
      </c>
      <c r="K63" s="15">
        <v>3.1E-2</v>
      </c>
      <c r="L63" s="16">
        <f>Table1[[#This Row],[Column3]]-Table1[[#This Row],[Column4]]</f>
        <v>30.148</v>
      </c>
      <c r="M63" s="16">
        <f>Table1[[#This Row],[Column3]]+Table1[[#This Row],[Column4]]</f>
        <v>30.209999999999997</v>
      </c>
      <c r="N63" s="15" t="s">
        <v>30</v>
      </c>
      <c r="O63" s="15" t="s">
        <v>323</v>
      </c>
      <c r="P63" s="15" t="s">
        <v>244</v>
      </c>
      <c r="Q63" s="15">
        <v>477.5</v>
      </c>
      <c r="R63" s="15">
        <v>0.5</v>
      </c>
      <c r="S63" s="15">
        <f>Table1[[#This Row],[Column5]]-Table1[[#This Row],[Column6]]</f>
        <v>477</v>
      </c>
      <c r="T63" s="15">
        <f>Table1[[#This Row],[Column5]]+Table1[[#This Row],[Column6]]</f>
        <v>478</v>
      </c>
      <c r="U63" s="15" t="s">
        <v>24</v>
      </c>
      <c r="V63" s="17">
        <v>243</v>
      </c>
      <c r="W63" s="15" t="s">
        <v>28</v>
      </c>
      <c r="X63" s="15" t="s">
        <v>28</v>
      </c>
      <c r="Y63" s="15" t="s">
        <v>28</v>
      </c>
      <c r="Z63" s="15" t="s">
        <v>28</v>
      </c>
      <c r="AA63" s="15" t="s">
        <v>28</v>
      </c>
      <c r="AB63" s="15" t="s">
        <v>28</v>
      </c>
      <c r="AC63" s="15" t="s">
        <v>28</v>
      </c>
      <c r="AD63" s="15" t="s">
        <v>28</v>
      </c>
      <c r="AE63" s="15" t="s">
        <v>12</v>
      </c>
      <c r="AF63" s="15" t="s">
        <v>28</v>
      </c>
      <c r="AG63" s="15" t="s">
        <v>28</v>
      </c>
      <c r="AH63" s="15" t="s">
        <v>28</v>
      </c>
      <c r="AI63" s="15" t="s">
        <v>28</v>
      </c>
      <c r="AJ63" s="15" t="s">
        <v>28</v>
      </c>
      <c r="AK63" s="15" t="s">
        <v>28</v>
      </c>
      <c r="AL63" s="15" t="s">
        <v>28</v>
      </c>
      <c r="AM63" s="15" t="s">
        <v>28</v>
      </c>
      <c r="AN63" s="15" t="s">
        <v>28</v>
      </c>
      <c r="AO63" s="15" t="s">
        <v>28</v>
      </c>
      <c r="AP63" s="17" t="s">
        <v>597</v>
      </c>
      <c r="AQ63" s="17" t="s">
        <v>578</v>
      </c>
      <c r="AR63" s="17" t="s">
        <v>574</v>
      </c>
      <c r="AS63" s="17" t="s">
        <v>575</v>
      </c>
      <c r="AT63" s="17" t="s">
        <v>438</v>
      </c>
      <c r="AU63" s="17" t="s">
        <v>464</v>
      </c>
      <c r="AV63" s="15"/>
      <c r="BO63" s="17" t="s">
        <v>723</v>
      </c>
      <c r="BQ63" s="17">
        <v>8</v>
      </c>
      <c r="BR63" s="17" t="s">
        <v>772</v>
      </c>
    </row>
    <row r="64" spans="1:70" x14ac:dyDescent="0.25">
      <c r="A64" s="15" t="s">
        <v>65</v>
      </c>
      <c r="B64" s="17" t="s">
        <v>148</v>
      </c>
      <c r="C64" s="16" t="s">
        <v>233</v>
      </c>
      <c r="D64" s="16">
        <v>31.768999999999998</v>
      </c>
      <c r="E64" s="16">
        <v>3.3000000000000002E-2</v>
      </c>
      <c r="F64" s="16">
        <f>Table1[[#This Row],[Column2]]-Table1[[#This Row],[Column22]]</f>
        <v>31.735999999999997</v>
      </c>
      <c r="G64" s="16">
        <f>Table1[[#This Row],[Column2]]+Table1[[#This Row],[Column22]]</f>
        <v>31.802</v>
      </c>
      <c r="H64" s="15" t="s">
        <v>322</v>
      </c>
      <c r="I64" s="16" t="s">
        <v>226</v>
      </c>
      <c r="J64" s="16">
        <v>30.998000000000001</v>
      </c>
      <c r="K64" s="16">
        <v>3.1E-2</v>
      </c>
      <c r="L64" s="16">
        <f>Table1[[#This Row],[Column3]]-Table1[[#This Row],[Column4]]</f>
        <v>30.967000000000002</v>
      </c>
      <c r="M64" s="16">
        <f>Table1[[#This Row],[Column3]]+Table1[[#This Row],[Column4]]</f>
        <v>31.029</v>
      </c>
      <c r="N64" s="15" t="s">
        <v>30</v>
      </c>
      <c r="O64" s="15" t="s">
        <v>323</v>
      </c>
      <c r="P64" s="15" t="s">
        <v>241</v>
      </c>
      <c r="Q64" s="15">
        <v>429.8</v>
      </c>
      <c r="R64" s="15">
        <v>0.5</v>
      </c>
      <c r="S64" s="15">
        <f>Table1[[#This Row],[Column5]]-Table1[[#This Row],[Column6]]</f>
        <v>429.3</v>
      </c>
      <c r="T64" s="15">
        <f>Table1[[#This Row],[Column5]]+Table1[[#This Row],[Column6]]</f>
        <v>430.3</v>
      </c>
      <c r="U64" s="15" t="s">
        <v>24</v>
      </c>
      <c r="V64" s="17">
        <v>219</v>
      </c>
      <c r="W64" s="15" t="s">
        <v>28</v>
      </c>
      <c r="X64" s="15" t="s">
        <v>27</v>
      </c>
      <c r="Y64" s="15" t="s">
        <v>28</v>
      </c>
      <c r="Z64" s="15" t="s">
        <v>28</v>
      </c>
      <c r="AA64" s="15" t="s">
        <v>28</v>
      </c>
      <c r="AB64" s="15" t="s">
        <v>28</v>
      </c>
      <c r="AC64" s="15" t="s">
        <v>28</v>
      </c>
      <c r="AD64" s="15" t="s">
        <v>28</v>
      </c>
      <c r="AE64" s="15" t="s">
        <v>28</v>
      </c>
      <c r="AF64" s="15" t="s">
        <v>28</v>
      </c>
      <c r="AG64" s="15" t="s">
        <v>28</v>
      </c>
      <c r="AH64" s="15" t="s">
        <v>28</v>
      </c>
      <c r="AI64" s="15" t="s">
        <v>28</v>
      </c>
      <c r="AJ64" s="15" t="s">
        <v>28</v>
      </c>
      <c r="AK64" s="15" t="s">
        <v>28</v>
      </c>
      <c r="AL64" s="15" t="s">
        <v>28</v>
      </c>
      <c r="AM64" s="15" t="s">
        <v>28</v>
      </c>
      <c r="AN64" s="15" t="s">
        <v>28</v>
      </c>
      <c r="AO64" s="15" t="s">
        <v>28</v>
      </c>
      <c r="AP64" s="17" t="s">
        <v>596</v>
      </c>
      <c r="AQ64" s="17" t="s">
        <v>578</v>
      </c>
      <c r="AR64" s="17" t="s">
        <v>579</v>
      </c>
      <c r="AS64" s="17" t="s">
        <v>572</v>
      </c>
      <c r="AT64" s="17" t="s">
        <v>438</v>
      </c>
      <c r="AU64" s="17" t="s">
        <v>439</v>
      </c>
      <c r="AV64" s="15"/>
      <c r="BO64" s="17" t="s">
        <v>722</v>
      </c>
      <c r="BQ64" s="17">
        <v>7</v>
      </c>
      <c r="BR64" s="17" t="s">
        <v>772</v>
      </c>
    </row>
    <row r="65" spans="1:70" x14ac:dyDescent="0.25">
      <c r="A65" s="15" t="s">
        <v>66</v>
      </c>
      <c r="B65" s="17" t="s">
        <v>148</v>
      </c>
      <c r="C65" s="15" t="s">
        <v>233</v>
      </c>
      <c r="D65" s="15">
        <v>31.768999999999998</v>
      </c>
      <c r="E65" s="15">
        <v>3.3000000000000002E-2</v>
      </c>
      <c r="F65" s="16">
        <f>Table1[[#This Row],[Column2]]-Table1[[#This Row],[Column22]]</f>
        <v>31.735999999999997</v>
      </c>
      <c r="G65" s="16">
        <f>Table1[[#This Row],[Column2]]+Table1[[#This Row],[Column22]]</f>
        <v>31.802</v>
      </c>
      <c r="H65" s="15" t="s">
        <v>322</v>
      </c>
      <c r="I65" s="15" t="s">
        <v>226</v>
      </c>
      <c r="J65" s="15">
        <v>30.998000000000001</v>
      </c>
      <c r="K65" s="15">
        <v>3.1E-2</v>
      </c>
      <c r="L65" s="16">
        <f>Table1[[#This Row],[Column3]]-Table1[[#This Row],[Column4]]</f>
        <v>30.967000000000002</v>
      </c>
      <c r="M65" s="16">
        <f>Table1[[#This Row],[Column3]]+Table1[[#This Row],[Column4]]</f>
        <v>31.029</v>
      </c>
      <c r="N65" s="15" t="s">
        <v>30</v>
      </c>
      <c r="O65" s="15" t="s">
        <v>323</v>
      </c>
      <c r="P65" s="15" t="s">
        <v>242</v>
      </c>
      <c r="Q65" s="15">
        <v>458.8</v>
      </c>
      <c r="R65" s="15">
        <v>0.5</v>
      </c>
      <c r="S65" s="15">
        <f>Table1[[#This Row],[Column5]]-Table1[[#This Row],[Column6]]</f>
        <v>458.3</v>
      </c>
      <c r="T65" s="15">
        <f>Table1[[#This Row],[Column5]]+Table1[[#This Row],[Column6]]</f>
        <v>459.3</v>
      </c>
      <c r="U65" s="15" t="s">
        <v>24</v>
      </c>
      <c r="V65" s="17">
        <v>234</v>
      </c>
      <c r="W65" s="15" t="s">
        <v>28</v>
      </c>
      <c r="X65" s="15" t="s">
        <v>28</v>
      </c>
      <c r="Y65" s="15" t="s">
        <v>28</v>
      </c>
      <c r="Z65" s="15" t="s">
        <v>28</v>
      </c>
      <c r="AA65" s="15" t="s">
        <v>28</v>
      </c>
      <c r="AB65" s="15" t="s">
        <v>28</v>
      </c>
      <c r="AC65" s="15" t="s">
        <v>28</v>
      </c>
      <c r="AD65" s="15" t="s">
        <v>11</v>
      </c>
      <c r="AE65" s="15" t="s">
        <v>28</v>
      </c>
      <c r="AF65" s="15" t="s">
        <v>28</v>
      </c>
      <c r="AG65" s="15" t="s">
        <v>28</v>
      </c>
      <c r="AH65" s="15" t="s">
        <v>28</v>
      </c>
      <c r="AI65" s="15" t="s">
        <v>28</v>
      </c>
      <c r="AJ65" s="15" t="s">
        <v>28</v>
      </c>
      <c r="AK65" s="15" t="s">
        <v>28</v>
      </c>
      <c r="AL65" s="15" t="s">
        <v>28</v>
      </c>
      <c r="AM65" s="15" t="s">
        <v>28</v>
      </c>
      <c r="AN65" s="15" t="s">
        <v>28</v>
      </c>
      <c r="AO65" s="15" t="s">
        <v>28</v>
      </c>
      <c r="AP65" s="17" t="s">
        <v>596</v>
      </c>
      <c r="AQ65" s="17" t="s">
        <v>578</v>
      </c>
      <c r="AR65" s="17" t="s">
        <v>579</v>
      </c>
      <c r="AS65" s="17" t="s">
        <v>572</v>
      </c>
      <c r="AT65" s="17" t="s">
        <v>438</v>
      </c>
      <c r="AU65" s="17" t="s">
        <v>439</v>
      </c>
      <c r="AV65" s="15"/>
      <c r="BO65" s="17" t="s">
        <v>722</v>
      </c>
      <c r="BQ65" s="17">
        <v>8</v>
      </c>
      <c r="BR65" s="17" t="s">
        <v>772</v>
      </c>
    </row>
    <row r="66" spans="1:70" x14ac:dyDescent="0.25">
      <c r="A66" s="15" t="s">
        <v>67</v>
      </c>
      <c r="B66" s="17" t="s">
        <v>148</v>
      </c>
      <c r="C66" s="15" t="s">
        <v>233</v>
      </c>
      <c r="D66" s="15">
        <v>31.768999999999998</v>
      </c>
      <c r="E66" s="15">
        <v>3.3000000000000002E-2</v>
      </c>
      <c r="F66" s="16">
        <f>Table1[[#This Row],[Column2]]-Table1[[#This Row],[Column22]]</f>
        <v>31.735999999999997</v>
      </c>
      <c r="G66" s="16">
        <f>Table1[[#This Row],[Column2]]+Table1[[#This Row],[Column22]]</f>
        <v>31.802</v>
      </c>
      <c r="H66" s="15" t="s">
        <v>322</v>
      </c>
      <c r="I66" s="15" t="s">
        <v>230</v>
      </c>
      <c r="J66" s="15">
        <v>30.997</v>
      </c>
      <c r="K66" s="15">
        <v>3.1E-2</v>
      </c>
      <c r="L66" s="16">
        <f>Table1[[#This Row],[Column3]]-Table1[[#This Row],[Column4]]</f>
        <v>30.966000000000001</v>
      </c>
      <c r="M66" s="16">
        <f>Table1[[#This Row],[Column3]]+Table1[[#This Row],[Column4]]</f>
        <v>31.027999999999999</v>
      </c>
      <c r="N66" s="15" t="s">
        <v>30</v>
      </c>
      <c r="O66" s="15" t="s">
        <v>323</v>
      </c>
      <c r="P66" s="15" t="s">
        <v>241</v>
      </c>
      <c r="Q66" s="15">
        <v>429.8</v>
      </c>
      <c r="R66" s="15">
        <v>0.5</v>
      </c>
      <c r="S66" s="15">
        <f>Table1[[#This Row],[Column5]]-Table1[[#This Row],[Column6]]</f>
        <v>429.3</v>
      </c>
      <c r="T66" s="15">
        <f>Table1[[#This Row],[Column5]]+Table1[[#This Row],[Column6]]</f>
        <v>430.3</v>
      </c>
      <c r="U66" s="15" t="s">
        <v>24</v>
      </c>
      <c r="V66" s="17">
        <v>219</v>
      </c>
      <c r="W66" s="15" t="s">
        <v>28</v>
      </c>
      <c r="X66" s="15" t="s">
        <v>27</v>
      </c>
      <c r="Y66" s="15" t="s">
        <v>28</v>
      </c>
      <c r="Z66" s="15" t="s">
        <v>28</v>
      </c>
      <c r="AA66" s="15" t="s">
        <v>28</v>
      </c>
      <c r="AB66" s="15" t="s">
        <v>28</v>
      </c>
      <c r="AC66" s="15" t="s">
        <v>28</v>
      </c>
      <c r="AD66" s="15" t="s">
        <v>28</v>
      </c>
      <c r="AE66" s="15" t="s">
        <v>28</v>
      </c>
      <c r="AF66" s="15" t="s">
        <v>28</v>
      </c>
      <c r="AG66" s="15" t="s">
        <v>28</v>
      </c>
      <c r="AH66" s="15" t="s">
        <v>28</v>
      </c>
      <c r="AI66" s="15" t="s">
        <v>28</v>
      </c>
      <c r="AJ66" s="15" t="s">
        <v>28</v>
      </c>
      <c r="AK66" s="15" t="s">
        <v>28</v>
      </c>
      <c r="AL66" s="15" t="s">
        <v>28</v>
      </c>
      <c r="AM66" s="15" t="s">
        <v>28</v>
      </c>
      <c r="AN66" s="15" t="s">
        <v>28</v>
      </c>
      <c r="AO66" s="15" t="s">
        <v>28</v>
      </c>
      <c r="AP66" s="17" t="s">
        <v>596</v>
      </c>
      <c r="AQ66" s="17" t="s">
        <v>578</v>
      </c>
      <c r="AR66" s="17" t="s">
        <v>579</v>
      </c>
      <c r="AS66" s="17" t="s">
        <v>572</v>
      </c>
      <c r="AT66" s="17" t="s">
        <v>438</v>
      </c>
      <c r="AU66" s="17" t="s">
        <v>439</v>
      </c>
      <c r="AV66" s="15"/>
      <c r="BO66" s="17" t="s">
        <v>722</v>
      </c>
      <c r="BQ66" s="17">
        <v>7</v>
      </c>
      <c r="BR66" s="17" t="s">
        <v>772</v>
      </c>
    </row>
    <row r="67" spans="1:70" x14ac:dyDescent="0.25">
      <c r="A67" s="15" t="s">
        <v>558</v>
      </c>
      <c r="B67" s="35" t="s">
        <v>543</v>
      </c>
      <c r="C67" s="15" t="s">
        <v>233</v>
      </c>
      <c r="D67" s="36">
        <v>31.768999999999998</v>
      </c>
      <c r="E67" s="36">
        <v>3.3000000000000002E-2</v>
      </c>
      <c r="F67" s="36">
        <f>Table1[[#This Row],[Column2]]-Table1[[#This Row],[Column22]]</f>
        <v>31.735999999999997</v>
      </c>
      <c r="G67" s="36">
        <f>Table1[[#This Row],[Column2]]+Table1[[#This Row],[Column22]]</f>
        <v>31.802</v>
      </c>
      <c r="H67" s="36" t="s">
        <v>35</v>
      </c>
      <c r="I67" s="15" t="s">
        <v>230</v>
      </c>
      <c r="J67" s="15">
        <v>30.997</v>
      </c>
      <c r="K67" s="15">
        <v>3.1E-2</v>
      </c>
      <c r="L67" s="36">
        <f>Table1[[#This Row],[Column3]]-Table1[[#This Row],[Column4]]</f>
        <v>30.966000000000001</v>
      </c>
      <c r="M67" s="36">
        <f>Table1[[#This Row],[Column3]]+Table1[[#This Row],[Column4]]</f>
        <v>31.027999999999999</v>
      </c>
      <c r="N67" s="15" t="s">
        <v>30</v>
      </c>
      <c r="O67" s="15" t="s">
        <v>323</v>
      </c>
      <c r="P67" s="15" t="s">
        <v>559</v>
      </c>
      <c r="Q67" s="35">
        <v>468.8</v>
      </c>
      <c r="R67" s="35">
        <v>0.5</v>
      </c>
      <c r="S67" s="35">
        <f>Table1[[#This Row],[Column5]]-Table1[[#This Row],[Column6]]</f>
        <v>468.3</v>
      </c>
      <c r="T67" s="35">
        <f>Table1[[#This Row],[Column5]]+Table1[[#This Row],[Column6]]</f>
        <v>469.3</v>
      </c>
      <c r="U67" s="15" t="s">
        <v>24</v>
      </c>
      <c r="V67" s="35">
        <v>290</v>
      </c>
      <c r="W67" s="35" t="s">
        <v>28</v>
      </c>
      <c r="X67" s="15" t="s">
        <v>27</v>
      </c>
      <c r="Y67" s="15" t="s">
        <v>28</v>
      </c>
      <c r="Z67" s="15" t="s">
        <v>28</v>
      </c>
      <c r="AA67" s="15" t="s">
        <v>28</v>
      </c>
      <c r="AB67" s="15" t="s">
        <v>28</v>
      </c>
      <c r="AC67" s="15" t="s">
        <v>28</v>
      </c>
      <c r="AD67" s="15" t="s">
        <v>28</v>
      </c>
      <c r="AE67" s="15" t="s">
        <v>28</v>
      </c>
      <c r="AF67" s="15" t="s">
        <v>28</v>
      </c>
      <c r="AG67" s="15" t="s">
        <v>28</v>
      </c>
      <c r="AH67" s="15" t="s">
        <v>28</v>
      </c>
      <c r="AI67" s="15" t="s">
        <v>28</v>
      </c>
      <c r="AJ67" s="15" t="s">
        <v>28</v>
      </c>
      <c r="AK67" s="15" t="s">
        <v>28</v>
      </c>
      <c r="AL67" s="15" t="s">
        <v>28</v>
      </c>
      <c r="AM67" s="15" t="s">
        <v>28</v>
      </c>
      <c r="AN67" s="15" t="s">
        <v>28</v>
      </c>
      <c r="AO67" s="15" t="s">
        <v>28</v>
      </c>
      <c r="AP67" s="17" t="s">
        <v>596</v>
      </c>
      <c r="AQ67" s="17" t="s">
        <v>578</v>
      </c>
      <c r="AR67" s="17" t="s">
        <v>579</v>
      </c>
      <c r="AS67" s="17" t="s">
        <v>572</v>
      </c>
      <c r="AT67" s="17" t="s">
        <v>438</v>
      </c>
      <c r="AU67" s="17" t="s">
        <v>439</v>
      </c>
      <c r="AV67" s="15"/>
      <c r="BO67" s="17" t="s">
        <v>722</v>
      </c>
      <c r="BQ67" s="17">
        <v>7</v>
      </c>
      <c r="BR67" s="17" t="s">
        <v>772</v>
      </c>
    </row>
    <row r="68" spans="1:70" x14ac:dyDescent="0.25">
      <c r="A68" s="15" t="s">
        <v>560</v>
      </c>
      <c r="B68" s="35" t="s">
        <v>543</v>
      </c>
      <c r="C68" s="15" t="s">
        <v>233</v>
      </c>
      <c r="D68" s="36">
        <v>31.768999999999998</v>
      </c>
      <c r="E68" s="36">
        <v>3.3000000000000002E-2</v>
      </c>
      <c r="F68" s="36">
        <f>Table1[[#This Row],[Column2]]-Table1[[#This Row],[Column22]]</f>
        <v>31.735999999999997</v>
      </c>
      <c r="G68" s="36">
        <f>Table1[[#This Row],[Column2]]+Table1[[#This Row],[Column22]]</f>
        <v>31.802</v>
      </c>
      <c r="H68" s="36" t="s">
        <v>35</v>
      </c>
      <c r="I68" s="15" t="s">
        <v>230</v>
      </c>
      <c r="J68" s="15">
        <v>30.997</v>
      </c>
      <c r="K68" s="15">
        <v>3.1E-2</v>
      </c>
      <c r="L68" s="36">
        <f>Table1[[#This Row],[Column3]]-Table1[[#This Row],[Column4]]</f>
        <v>30.966000000000001</v>
      </c>
      <c r="M68" s="36">
        <f>Table1[[#This Row],[Column3]]+Table1[[#This Row],[Column4]]</f>
        <v>31.027999999999999</v>
      </c>
      <c r="N68" s="15" t="s">
        <v>30</v>
      </c>
      <c r="O68" s="15" t="s">
        <v>323</v>
      </c>
      <c r="P68" s="15" t="s">
        <v>559</v>
      </c>
      <c r="Q68" s="35">
        <v>468.8</v>
      </c>
      <c r="R68" s="35">
        <v>0.5</v>
      </c>
      <c r="S68" s="35">
        <f>Table1[[#This Row],[Column5]]-Table1[[#This Row],[Column6]]</f>
        <v>468.3</v>
      </c>
      <c r="T68" s="35">
        <f>Table1[[#This Row],[Column5]]+Table1[[#This Row],[Column6]]</f>
        <v>469.3</v>
      </c>
      <c r="U68" s="15" t="s">
        <v>24</v>
      </c>
      <c r="V68" s="35">
        <v>290</v>
      </c>
      <c r="W68" s="35" t="s">
        <v>28</v>
      </c>
      <c r="X68" s="15" t="s">
        <v>27</v>
      </c>
      <c r="Y68" s="15" t="s">
        <v>28</v>
      </c>
      <c r="Z68" s="15" t="s">
        <v>28</v>
      </c>
      <c r="AA68" s="15" t="s">
        <v>28</v>
      </c>
      <c r="AB68" s="15" t="s">
        <v>28</v>
      </c>
      <c r="AC68" s="15" t="s">
        <v>28</v>
      </c>
      <c r="AD68" s="15" t="s">
        <v>28</v>
      </c>
      <c r="AE68" s="15" t="s">
        <v>28</v>
      </c>
      <c r="AF68" s="15" t="s">
        <v>28</v>
      </c>
      <c r="AG68" s="15" t="s">
        <v>28</v>
      </c>
      <c r="AH68" s="15" t="s">
        <v>28</v>
      </c>
      <c r="AI68" s="15" t="s">
        <v>28</v>
      </c>
      <c r="AJ68" s="15" t="s">
        <v>28</v>
      </c>
      <c r="AK68" s="15" t="s">
        <v>28</v>
      </c>
      <c r="AL68" s="15" t="s">
        <v>28</v>
      </c>
      <c r="AM68" s="15" t="s">
        <v>28</v>
      </c>
      <c r="AN68" s="15" t="s">
        <v>28</v>
      </c>
      <c r="AO68" s="15" t="s">
        <v>28</v>
      </c>
      <c r="AP68" s="17" t="s">
        <v>596</v>
      </c>
      <c r="AQ68" s="17" t="s">
        <v>578</v>
      </c>
      <c r="AR68" s="17" t="s">
        <v>579</v>
      </c>
      <c r="AS68" s="17" t="s">
        <v>572</v>
      </c>
      <c r="AT68" s="17" t="s">
        <v>438</v>
      </c>
      <c r="AU68" s="17" t="s">
        <v>439</v>
      </c>
      <c r="AV68" s="15"/>
      <c r="BO68" s="17" t="s">
        <v>722</v>
      </c>
      <c r="BQ68" s="17">
        <v>7</v>
      </c>
      <c r="BR68" s="17" t="s">
        <v>772</v>
      </c>
    </row>
    <row r="69" spans="1:70" x14ac:dyDescent="0.25">
      <c r="A69" s="15" t="s">
        <v>783</v>
      </c>
      <c r="B69" s="17" t="s">
        <v>148</v>
      </c>
      <c r="C69" s="15" t="s">
        <v>227</v>
      </c>
      <c r="D69" s="15">
        <v>31.039000000000001</v>
      </c>
      <c r="E69" s="15">
        <v>0.03</v>
      </c>
      <c r="F69" s="16">
        <f>Table1[[#This Row],[Column2]]-Table1[[#This Row],[Column22]]</f>
        <v>31.009</v>
      </c>
      <c r="G69" s="16">
        <f>Table1[[#This Row],[Column2]]+Table1[[#This Row],[Column22]]</f>
        <v>31.069000000000003</v>
      </c>
      <c r="H69" s="15" t="s">
        <v>322</v>
      </c>
      <c r="I69" s="15" t="s">
        <v>228</v>
      </c>
      <c r="J69" s="15">
        <v>30.178999999999998</v>
      </c>
      <c r="K69" s="15">
        <v>3.1E-2</v>
      </c>
      <c r="L69" s="16">
        <f>Table1[[#This Row],[Column3]]-Table1[[#This Row],[Column4]]</f>
        <v>30.148</v>
      </c>
      <c r="M69" s="16">
        <f>Table1[[#This Row],[Column3]]+Table1[[#This Row],[Column4]]</f>
        <v>30.209999999999997</v>
      </c>
      <c r="N69" s="15" t="s">
        <v>26</v>
      </c>
      <c r="O69" s="15" t="s">
        <v>323</v>
      </c>
      <c r="P69" s="15" t="s">
        <v>253</v>
      </c>
      <c r="Q69" s="15">
        <v>496.2</v>
      </c>
      <c r="R69" s="15">
        <v>0.5</v>
      </c>
      <c r="S69" s="15">
        <f>Table1[[#This Row],[Column5]]-Table1[[#This Row],[Column6]]</f>
        <v>495.7</v>
      </c>
      <c r="T69" s="15">
        <f>Table1[[#This Row],[Column5]]+Table1[[#This Row],[Column6]]</f>
        <v>496.7</v>
      </c>
      <c r="U69" s="15" t="s">
        <v>24</v>
      </c>
      <c r="V69" s="17">
        <v>252</v>
      </c>
      <c r="W69" s="15" t="s">
        <v>28</v>
      </c>
      <c r="X69" s="15" t="s">
        <v>28</v>
      </c>
      <c r="Y69" s="15" t="s">
        <v>6</v>
      </c>
      <c r="Z69" s="15" t="s">
        <v>28</v>
      </c>
      <c r="AA69" s="15" t="s">
        <v>28</v>
      </c>
      <c r="AB69" s="15" t="s">
        <v>28</v>
      </c>
      <c r="AC69" s="15" t="s">
        <v>28</v>
      </c>
      <c r="AD69" s="15" t="s">
        <v>28</v>
      </c>
      <c r="AE69" s="15" t="s">
        <v>28</v>
      </c>
      <c r="AF69" s="15" t="s">
        <v>28</v>
      </c>
      <c r="AG69" s="15" t="s">
        <v>28</v>
      </c>
      <c r="AH69" s="15" t="s">
        <v>28</v>
      </c>
      <c r="AI69" s="15" t="s">
        <v>28</v>
      </c>
      <c r="AJ69" s="15" t="s">
        <v>28</v>
      </c>
      <c r="AK69" s="15" t="s">
        <v>28</v>
      </c>
      <c r="AL69" s="15" t="s">
        <v>28</v>
      </c>
      <c r="AM69" s="15" t="s">
        <v>28</v>
      </c>
      <c r="AN69" s="15" t="s">
        <v>28</v>
      </c>
      <c r="AO69" s="15" t="s">
        <v>28</v>
      </c>
      <c r="AP69" s="17" t="s">
        <v>576</v>
      </c>
      <c r="AQ69" s="17" t="s">
        <v>573</v>
      </c>
      <c r="AR69" s="17" t="s">
        <v>574</v>
      </c>
      <c r="AS69" s="17" t="s">
        <v>575</v>
      </c>
      <c r="AT69" s="17" t="s">
        <v>438</v>
      </c>
      <c r="AU69" s="17" t="s">
        <v>464</v>
      </c>
      <c r="AV69" s="15"/>
      <c r="BO69" s="17" t="s">
        <v>723</v>
      </c>
      <c r="BQ69" s="17">
        <v>7</v>
      </c>
      <c r="BR69" s="17" t="s">
        <v>772</v>
      </c>
    </row>
    <row r="70" spans="1:70" x14ac:dyDescent="0.25">
      <c r="A70" s="15" t="s">
        <v>686</v>
      </c>
      <c r="B70" s="35" t="s">
        <v>543</v>
      </c>
      <c r="C70" s="16" t="s">
        <v>227</v>
      </c>
      <c r="D70" s="16">
        <v>31.039000000000001</v>
      </c>
      <c r="E70" s="16">
        <v>0.03</v>
      </c>
      <c r="F70" s="69">
        <f>Table1[[#This Row],[Column2]]-Table1[[#This Row],[Column22]]</f>
        <v>31.009</v>
      </c>
      <c r="G70" s="69">
        <f>Table1[[#This Row],[Column2]]+Table1[[#This Row],[Column22]]</f>
        <v>31.069000000000003</v>
      </c>
      <c r="H70" s="36" t="s">
        <v>35</v>
      </c>
      <c r="I70" s="16" t="s">
        <v>228</v>
      </c>
      <c r="J70" s="16">
        <v>30.178999999999998</v>
      </c>
      <c r="K70" s="16">
        <v>3.1E-2</v>
      </c>
      <c r="L70" s="69">
        <f>Table1[[#This Row],[Column3]]-Table1[[#This Row],[Column4]]</f>
        <v>30.148</v>
      </c>
      <c r="M70" s="69">
        <f>Table1[[#This Row],[Column3]]+Table1[[#This Row],[Column4]]</f>
        <v>30.209999999999997</v>
      </c>
      <c r="N70" s="15" t="s">
        <v>26</v>
      </c>
      <c r="O70" s="15" t="s">
        <v>323</v>
      </c>
      <c r="P70" s="15" t="s">
        <v>254</v>
      </c>
      <c r="Q70" s="68">
        <v>488.3</v>
      </c>
      <c r="R70" s="68">
        <v>0.5</v>
      </c>
      <c r="S70" s="68">
        <f>Table1[[#This Row],[Column5]]-Table1[[#This Row],[Column6]]</f>
        <v>487.8</v>
      </c>
      <c r="T70" s="68">
        <f>Table1[[#This Row],[Column5]]+Table1[[#This Row],[Column6]]</f>
        <v>488.8</v>
      </c>
      <c r="U70" s="15" t="s">
        <v>24</v>
      </c>
      <c r="V70" s="68">
        <v>248</v>
      </c>
      <c r="W70" s="35" t="s">
        <v>28</v>
      </c>
      <c r="X70" s="15" t="s">
        <v>27</v>
      </c>
      <c r="Y70" s="15" t="s">
        <v>28</v>
      </c>
      <c r="Z70" s="15" t="s">
        <v>28</v>
      </c>
      <c r="AA70" s="15" t="s">
        <v>28</v>
      </c>
      <c r="AB70" s="15" t="s">
        <v>28</v>
      </c>
      <c r="AC70" s="15" t="s">
        <v>28</v>
      </c>
      <c r="AD70" s="15" t="s">
        <v>28</v>
      </c>
      <c r="AE70" s="15" t="s">
        <v>28</v>
      </c>
      <c r="AF70" s="15" t="s">
        <v>28</v>
      </c>
      <c r="AG70" s="15" t="s">
        <v>28</v>
      </c>
      <c r="AH70" s="15" t="s">
        <v>28</v>
      </c>
      <c r="AI70" s="15" t="s">
        <v>28</v>
      </c>
      <c r="AJ70" s="15" t="s">
        <v>28</v>
      </c>
      <c r="AK70" s="15" t="s">
        <v>28</v>
      </c>
      <c r="AL70" s="15" t="s">
        <v>28</v>
      </c>
      <c r="AM70" s="15" t="s">
        <v>28</v>
      </c>
      <c r="AN70" s="15" t="s">
        <v>28</v>
      </c>
      <c r="AO70" s="15" t="s">
        <v>28</v>
      </c>
      <c r="AP70" s="17" t="s">
        <v>576</v>
      </c>
      <c r="AQ70" s="17" t="s">
        <v>573</v>
      </c>
      <c r="AR70" s="17" t="s">
        <v>574</v>
      </c>
      <c r="AS70" s="17" t="s">
        <v>575</v>
      </c>
      <c r="AT70" s="17" t="s">
        <v>438</v>
      </c>
      <c r="AU70" s="17" t="s">
        <v>464</v>
      </c>
      <c r="AV70" s="15"/>
      <c r="BO70" s="17" t="s">
        <v>723</v>
      </c>
      <c r="BQ70" s="17">
        <v>7</v>
      </c>
      <c r="BR70" s="17" t="s">
        <v>772</v>
      </c>
    </row>
    <row r="71" spans="1:70" x14ac:dyDescent="0.25">
      <c r="A71" s="15" t="s">
        <v>556</v>
      </c>
      <c r="B71" s="35" t="s">
        <v>543</v>
      </c>
      <c r="C71" s="15" t="s">
        <v>233</v>
      </c>
      <c r="D71" s="15">
        <v>31.768999999999998</v>
      </c>
      <c r="E71" s="15">
        <v>3.3000000000000002E-2</v>
      </c>
      <c r="F71" s="36">
        <f>Table1[[#This Row],[Column2]]-Table1[[#This Row],[Column22]]</f>
        <v>31.735999999999997</v>
      </c>
      <c r="G71" s="36">
        <f>Table1[[#This Row],[Column2]]+Table1[[#This Row],[Column22]]</f>
        <v>31.802</v>
      </c>
      <c r="H71" s="15" t="s">
        <v>322</v>
      </c>
      <c r="I71" s="15" t="s">
        <v>230</v>
      </c>
      <c r="J71" s="15">
        <v>30.997</v>
      </c>
      <c r="K71" s="15">
        <v>3.1E-2</v>
      </c>
      <c r="L71" s="36">
        <f>Table1[[#This Row],[Column3]]-Table1[[#This Row],[Column4]]</f>
        <v>30.966000000000001</v>
      </c>
      <c r="M71" s="36">
        <f>Table1[[#This Row],[Column3]]+Table1[[#This Row],[Column4]]</f>
        <v>31.027999999999999</v>
      </c>
      <c r="N71" s="15" t="s">
        <v>30</v>
      </c>
      <c r="O71" s="15" t="s">
        <v>323</v>
      </c>
      <c r="P71" s="15" t="s">
        <v>557</v>
      </c>
      <c r="Q71" s="35">
        <v>481.3</v>
      </c>
      <c r="R71" s="35">
        <v>0.5</v>
      </c>
      <c r="S71" s="35">
        <f>Table1[[#This Row],[Column5]]-Table1[[#This Row],[Column6]]</f>
        <v>480.8</v>
      </c>
      <c r="T71" s="35">
        <f>Table1[[#This Row],[Column5]]+Table1[[#This Row],[Column6]]</f>
        <v>481.8</v>
      </c>
      <c r="U71" s="15" t="s">
        <v>24</v>
      </c>
      <c r="V71" s="35">
        <v>165</v>
      </c>
      <c r="W71" s="35">
        <v>245</v>
      </c>
      <c r="X71" s="15" t="s">
        <v>28</v>
      </c>
      <c r="Y71" s="15" t="s">
        <v>28</v>
      </c>
      <c r="Z71" s="15" t="s">
        <v>28</v>
      </c>
      <c r="AA71" s="15" t="s">
        <v>28</v>
      </c>
      <c r="AB71" s="15" t="s">
        <v>28</v>
      </c>
      <c r="AC71" s="15" t="s">
        <v>28</v>
      </c>
      <c r="AD71" s="15" t="s">
        <v>28</v>
      </c>
      <c r="AE71" s="15" t="s">
        <v>28</v>
      </c>
      <c r="AF71" s="15" t="s">
        <v>28</v>
      </c>
      <c r="AG71" s="15" t="s">
        <v>28</v>
      </c>
      <c r="AH71" s="15" t="s">
        <v>28</v>
      </c>
      <c r="AI71" s="15" t="s">
        <v>28</v>
      </c>
      <c r="AJ71" s="15" t="s">
        <v>28</v>
      </c>
      <c r="AK71" s="15" t="s">
        <v>28</v>
      </c>
      <c r="AL71" s="15" t="s">
        <v>28</v>
      </c>
      <c r="AM71" s="15" t="s">
        <v>28</v>
      </c>
      <c r="AN71" s="15" t="s">
        <v>28</v>
      </c>
      <c r="AO71" s="15" t="s">
        <v>28</v>
      </c>
      <c r="AP71" s="17" t="s">
        <v>596</v>
      </c>
      <c r="AQ71" s="17" t="s">
        <v>578</v>
      </c>
      <c r="AR71" s="17" t="s">
        <v>579</v>
      </c>
      <c r="AS71" s="17" t="s">
        <v>572</v>
      </c>
      <c r="AT71" s="17" t="s">
        <v>438</v>
      </c>
      <c r="AU71" s="17" t="s">
        <v>439</v>
      </c>
      <c r="AV71" s="15"/>
      <c r="BO71" s="17" t="s">
        <v>722</v>
      </c>
      <c r="BP71" s="17" t="s">
        <v>728</v>
      </c>
      <c r="BQ71" s="17">
        <v>9</v>
      </c>
      <c r="BR71" s="17" t="s">
        <v>772</v>
      </c>
    </row>
    <row r="72" spans="1:70" x14ac:dyDescent="0.25">
      <c r="A72" s="15" t="s">
        <v>730</v>
      </c>
      <c r="B72" s="35" t="s">
        <v>543</v>
      </c>
      <c r="C72" s="15" t="s">
        <v>233</v>
      </c>
      <c r="D72" s="15">
        <v>31.768999999999998</v>
      </c>
      <c r="E72" s="15">
        <v>3.3000000000000002E-2</v>
      </c>
      <c r="F72" s="82">
        <f>Table1[[#This Row],[Column2]]-Table1[[#This Row],[Column22]]</f>
        <v>31.735999999999997</v>
      </c>
      <c r="G72" s="82">
        <f>Table1[[#This Row],[Column2]]+Table1[[#This Row],[Column22]]</f>
        <v>31.802</v>
      </c>
      <c r="H72" s="15" t="s">
        <v>322</v>
      </c>
      <c r="I72" s="27" t="s">
        <v>363</v>
      </c>
      <c r="J72" s="27">
        <v>30.178000000000001</v>
      </c>
      <c r="K72" s="15">
        <v>3.1E-2</v>
      </c>
      <c r="L72" s="82">
        <f>Table1[[#This Row],[Column3]]-Table1[[#This Row],[Column4]]</f>
        <v>30.147000000000002</v>
      </c>
      <c r="M72" s="82">
        <f>Table1[[#This Row],[Column3]]+Table1[[#This Row],[Column4]]</f>
        <v>30.209</v>
      </c>
      <c r="N72" s="15" t="s">
        <v>30</v>
      </c>
      <c r="O72" s="15" t="s">
        <v>323</v>
      </c>
      <c r="P72" s="15" t="s">
        <v>731</v>
      </c>
      <c r="Q72" s="81">
        <v>507</v>
      </c>
      <c r="R72" s="81">
        <v>0.5</v>
      </c>
      <c r="S72" s="81">
        <f>Table1[[#This Row],[Column5]]-Table1[[#This Row],[Column6]]</f>
        <v>506.5</v>
      </c>
      <c r="T72" s="81">
        <f>Table1[[#This Row],[Column5]]+Table1[[#This Row],[Column6]]</f>
        <v>507.5</v>
      </c>
      <c r="U72" s="15" t="s">
        <v>24</v>
      </c>
      <c r="V72" s="81">
        <v>258</v>
      </c>
      <c r="W72" s="15" t="s">
        <v>28</v>
      </c>
      <c r="X72" s="15" t="s">
        <v>28</v>
      </c>
      <c r="Y72" s="15" t="s">
        <v>28</v>
      </c>
      <c r="Z72" s="15" t="s">
        <v>28</v>
      </c>
      <c r="AA72" s="15" t="s">
        <v>28</v>
      </c>
      <c r="AB72" s="15" t="s">
        <v>28</v>
      </c>
      <c r="AC72" s="15" t="s">
        <v>28</v>
      </c>
      <c r="AD72" s="15" t="s">
        <v>28</v>
      </c>
      <c r="AE72" s="15" t="s">
        <v>12</v>
      </c>
      <c r="AF72" s="15" t="s">
        <v>28</v>
      </c>
      <c r="AG72" s="15" t="s">
        <v>28</v>
      </c>
      <c r="AH72" s="15" t="s">
        <v>28</v>
      </c>
      <c r="AI72" s="15" t="s">
        <v>28</v>
      </c>
      <c r="AJ72" s="15" t="s">
        <v>28</v>
      </c>
      <c r="AK72" s="15" t="s">
        <v>28</v>
      </c>
      <c r="AL72" s="15" t="s">
        <v>28</v>
      </c>
      <c r="AM72" s="15" t="s">
        <v>28</v>
      </c>
      <c r="AN72" s="15" t="s">
        <v>28</v>
      </c>
      <c r="AO72" s="15" t="s">
        <v>28</v>
      </c>
      <c r="AP72" s="17" t="s">
        <v>597</v>
      </c>
      <c r="AQ72" s="17" t="s">
        <v>578</v>
      </c>
      <c r="AR72" s="17" t="s">
        <v>574</v>
      </c>
      <c r="AS72" s="17" t="s">
        <v>575</v>
      </c>
      <c r="AT72" s="17" t="s">
        <v>438</v>
      </c>
      <c r="AU72" s="17" t="s">
        <v>464</v>
      </c>
      <c r="AV72" s="15"/>
      <c r="BO72" s="17" t="s">
        <v>723</v>
      </c>
      <c r="BQ72" s="17">
        <v>8</v>
      </c>
      <c r="BR72" s="17" t="s">
        <v>772</v>
      </c>
    </row>
    <row r="73" spans="1:70" x14ac:dyDescent="0.25">
      <c r="A73" s="15" t="s">
        <v>732</v>
      </c>
      <c r="B73" s="35" t="s">
        <v>543</v>
      </c>
      <c r="C73" s="15" t="s">
        <v>233</v>
      </c>
      <c r="D73" s="15">
        <v>31.768999999999998</v>
      </c>
      <c r="E73" s="15">
        <v>3.3000000000000002E-2</v>
      </c>
      <c r="F73" s="82">
        <f>Table1[[#This Row],[Column2]]-Table1[[#This Row],[Column22]]</f>
        <v>31.735999999999997</v>
      </c>
      <c r="G73" s="82">
        <f>Table1[[#This Row],[Column2]]+Table1[[#This Row],[Column22]]</f>
        <v>31.802</v>
      </c>
      <c r="H73" s="15" t="s">
        <v>322</v>
      </c>
      <c r="I73" s="27" t="s">
        <v>363</v>
      </c>
      <c r="J73" s="27">
        <v>30.178000000000001</v>
      </c>
      <c r="K73" s="15">
        <v>3.1E-2</v>
      </c>
      <c r="L73" s="82">
        <f>Table1[[#This Row],[Column3]]-Table1[[#This Row],[Column4]]</f>
        <v>30.147000000000002</v>
      </c>
      <c r="M73" s="82">
        <f>Table1[[#This Row],[Column3]]+Table1[[#This Row],[Column4]]</f>
        <v>30.209</v>
      </c>
      <c r="N73" s="15" t="s">
        <v>30</v>
      </c>
      <c r="O73" s="15" t="s">
        <v>323</v>
      </c>
      <c r="P73" s="15" t="s">
        <v>733</v>
      </c>
      <c r="Q73" s="81">
        <v>499</v>
      </c>
      <c r="R73" s="81">
        <v>0.5</v>
      </c>
      <c r="S73" s="81">
        <f>Table1[[#This Row],[Column5]]-Table1[[#This Row],[Column6]]</f>
        <v>498.5</v>
      </c>
      <c r="T73" s="81">
        <f>Table1[[#This Row],[Column5]]+Table1[[#This Row],[Column6]]</f>
        <v>499.5</v>
      </c>
      <c r="U73" s="15" t="s">
        <v>24</v>
      </c>
      <c r="V73" s="81">
        <v>254</v>
      </c>
      <c r="W73" s="15" t="s">
        <v>28</v>
      </c>
      <c r="X73" s="15" t="s">
        <v>28</v>
      </c>
      <c r="Y73" s="15" t="s">
        <v>28</v>
      </c>
      <c r="Z73" s="15" t="s">
        <v>28</v>
      </c>
      <c r="AA73" s="15" t="s">
        <v>28</v>
      </c>
      <c r="AB73" s="15" t="s">
        <v>28</v>
      </c>
      <c r="AC73" s="15" t="s">
        <v>28</v>
      </c>
      <c r="AD73" s="15" t="s">
        <v>28</v>
      </c>
      <c r="AE73" s="15" t="s">
        <v>28</v>
      </c>
      <c r="AF73" s="15" t="s">
        <v>28</v>
      </c>
      <c r="AG73" s="15" t="s">
        <v>28</v>
      </c>
      <c r="AH73" s="15" t="s">
        <v>28</v>
      </c>
      <c r="AI73" s="15" t="s">
        <v>28</v>
      </c>
      <c r="AJ73" s="15" t="s">
        <v>417</v>
      </c>
      <c r="AK73" s="15" t="s">
        <v>28</v>
      </c>
      <c r="AL73" s="15" t="s">
        <v>28</v>
      </c>
      <c r="AM73" s="15" t="s">
        <v>28</v>
      </c>
      <c r="AN73" s="15" t="s">
        <v>28</v>
      </c>
      <c r="AO73" s="15" t="s">
        <v>28</v>
      </c>
      <c r="AP73" s="17" t="s">
        <v>597</v>
      </c>
      <c r="AQ73" s="17" t="s">
        <v>578</v>
      </c>
      <c r="AR73" s="17" t="s">
        <v>574</v>
      </c>
      <c r="AS73" s="17" t="s">
        <v>575</v>
      </c>
      <c r="AT73" s="17" t="s">
        <v>438</v>
      </c>
      <c r="AU73" s="17" t="s">
        <v>464</v>
      </c>
      <c r="AV73" s="15"/>
      <c r="BO73" s="17" t="s">
        <v>723</v>
      </c>
      <c r="BQ73" s="17">
        <v>8</v>
      </c>
      <c r="BR73" s="17" t="s">
        <v>772</v>
      </c>
    </row>
    <row r="74" spans="1:70" x14ac:dyDescent="0.25">
      <c r="A74" s="15" t="s">
        <v>689</v>
      </c>
      <c r="B74" s="17" t="s">
        <v>148</v>
      </c>
      <c r="C74" s="15" t="s">
        <v>233</v>
      </c>
      <c r="D74" s="15">
        <v>31.768999999999998</v>
      </c>
      <c r="E74" s="15">
        <v>3.3000000000000002E-2</v>
      </c>
      <c r="F74" s="16">
        <f>Table1[[#This Row],[Column2]]-Table1[[#This Row],[Column22]]</f>
        <v>31.735999999999997</v>
      </c>
      <c r="G74" s="16">
        <f>Table1[[#This Row],[Column2]]+Table1[[#This Row],[Column22]]</f>
        <v>31.802</v>
      </c>
      <c r="H74" s="15" t="s">
        <v>322</v>
      </c>
      <c r="I74" s="15" t="s">
        <v>228</v>
      </c>
      <c r="J74" s="15">
        <v>30.178999999999998</v>
      </c>
      <c r="K74" s="15">
        <v>3.1E-2</v>
      </c>
      <c r="L74" s="16">
        <f>Table1[[#This Row],[Column3]]-Table1[[#This Row],[Column4]]</f>
        <v>30.148</v>
      </c>
      <c r="M74" s="16">
        <f>Table1[[#This Row],[Column3]]+Table1[[#This Row],[Column4]]</f>
        <v>30.209999999999997</v>
      </c>
      <c r="N74" s="15" t="s">
        <v>30</v>
      </c>
      <c r="O74" s="15" t="s">
        <v>323</v>
      </c>
      <c r="P74" s="15" t="s">
        <v>243</v>
      </c>
      <c r="Q74" s="15">
        <v>528</v>
      </c>
      <c r="R74" s="15">
        <v>0.5</v>
      </c>
      <c r="S74" s="15">
        <f>Table1[[#This Row],[Column5]]-Table1[[#This Row],[Column6]]</f>
        <v>527.5</v>
      </c>
      <c r="T74" s="15">
        <f>Table1[[#This Row],[Column5]]+Table1[[#This Row],[Column6]]</f>
        <v>528.5</v>
      </c>
      <c r="U74" s="15" t="s">
        <v>24</v>
      </c>
      <c r="V74" s="17">
        <v>268</v>
      </c>
      <c r="W74" s="15" t="s">
        <v>28</v>
      </c>
      <c r="X74" s="15" t="s">
        <v>28</v>
      </c>
      <c r="Y74" s="15" t="s">
        <v>28</v>
      </c>
      <c r="Z74" s="15" t="s">
        <v>28</v>
      </c>
      <c r="AA74" s="15" t="s">
        <v>28</v>
      </c>
      <c r="AB74" s="15" t="s">
        <v>28</v>
      </c>
      <c r="AC74" s="15" t="s">
        <v>28</v>
      </c>
      <c r="AD74" s="15" t="s">
        <v>28</v>
      </c>
      <c r="AE74" s="15" t="s">
        <v>12</v>
      </c>
      <c r="AF74" s="15" t="s">
        <v>28</v>
      </c>
      <c r="AG74" s="15" t="s">
        <v>28</v>
      </c>
      <c r="AH74" s="15" t="s">
        <v>28</v>
      </c>
      <c r="AI74" s="15" t="s">
        <v>28</v>
      </c>
      <c r="AJ74" s="15" t="s">
        <v>28</v>
      </c>
      <c r="AK74" s="15" t="s">
        <v>28</v>
      </c>
      <c r="AL74" s="15" t="s">
        <v>28</v>
      </c>
      <c r="AM74" s="15" t="s">
        <v>28</v>
      </c>
      <c r="AN74" s="15" t="s">
        <v>28</v>
      </c>
      <c r="AO74" s="15" t="s">
        <v>28</v>
      </c>
      <c r="AP74" s="17" t="s">
        <v>597</v>
      </c>
      <c r="AQ74" s="17" t="s">
        <v>578</v>
      </c>
      <c r="AR74" s="17" t="s">
        <v>574</v>
      </c>
      <c r="AS74" s="17" t="s">
        <v>575</v>
      </c>
      <c r="AT74" s="17" t="s">
        <v>438</v>
      </c>
      <c r="AU74" s="17" t="s">
        <v>464</v>
      </c>
      <c r="AV74" s="15"/>
      <c r="BO74" s="17" t="s">
        <v>723</v>
      </c>
      <c r="BQ74" s="17">
        <v>8</v>
      </c>
      <c r="BR74" s="17" t="s">
        <v>772</v>
      </c>
    </row>
    <row r="75" spans="1:70" x14ac:dyDescent="0.25">
      <c r="A75" s="15" t="s">
        <v>690</v>
      </c>
      <c r="B75" s="17" t="s">
        <v>148</v>
      </c>
      <c r="C75" s="15" t="s">
        <v>233</v>
      </c>
      <c r="D75" s="15">
        <v>31.768999999999998</v>
      </c>
      <c r="E75" s="15">
        <v>3.3000000000000002E-2</v>
      </c>
      <c r="F75" s="16">
        <f>Table1[[#This Row],[Column2]]-Table1[[#This Row],[Column22]]</f>
        <v>31.735999999999997</v>
      </c>
      <c r="G75" s="16">
        <f>Table1[[#This Row],[Column2]]+Table1[[#This Row],[Column22]]</f>
        <v>31.802</v>
      </c>
      <c r="H75" s="15" t="s">
        <v>322</v>
      </c>
      <c r="I75" s="15" t="s">
        <v>228</v>
      </c>
      <c r="J75" s="15">
        <v>30.178999999999998</v>
      </c>
      <c r="K75" s="15">
        <v>3.1E-2</v>
      </c>
      <c r="L75" s="16">
        <f>Table1[[#This Row],[Column3]]-Table1[[#This Row],[Column4]]</f>
        <v>30.148</v>
      </c>
      <c r="M75" s="16">
        <f>Table1[[#This Row],[Column3]]+Table1[[#This Row],[Column4]]</f>
        <v>30.209999999999997</v>
      </c>
      <c r="N75" s="15" t="s">
        <v>30</v>
      </c>
      <c r="O75" s="15" t="s">
        <v>323</v>
      </c>
      <c r="P75" s="15" t="s">
        <v>244</v>
      </c>
      <c r="Q75" s="15">
        <v>477.5</v>
      </c>
      <c r="R75" s="15">
        <v>0.5</v>
      </c>
      <c r="S75" s="15">
        <f>Table1[[#This Row],[Column5]]-Table1[[#This Row],[Column6]]</f>
        <v>477</v>
      </c>
      <c r="T75" s="15">
        <f>Table1[[#This Row],[Column5]]+Table1[[#This Row],[Column6]]</f>
        <v>478</v>
      </c>
      <c r="U75" s="15" t="s">
        <v>24</v>
      </c>
      <c r="V75" s="17">
        <v>243</v>
      </c>
      <c r="W75" s="15" t="s">
        <v>28</v>
      </c>
      <c r="X75" s="15" t="s">
        <v>28</v>
      </c>
      <c r="Y75" s="15" t="s">
        <v>28</v>
      </c>
      <c r="Z75" s="15" t="s">
        <v>28</v>
      </c>
      <c r="AA75" s="15" t="s">
        <v>28</v>
      </c>
      <c r="AB75" s="15" t="s">
        <v>28</v>
      </c>
      <c r="AC75" s="15" t="s">
        <v>28</v>
      </c>
      <c r="AD75" s="15" t="s">
        <v>28</v>
      </c>
      <c r="AE75" s="15" t="s">
        <v>12</v>
      </c>
      <c r="AF75" s="15" t="s">
        <v>28</v>
      </c>
      <c r="AG75" s="15" t="s">
        <v>28</v>
      </c>
      <c r="AH75" s="15" t="s">
        <v>28</v>
      </c>
      <c r="AI75" s="15" t="s">
        <v>28</v>
      </c>
      <c r="AJ75" s="15" t="s">
        <v>28</v>
      </c>
      <c r="AK75" s="15" t="s">
        <v>28</v>
      </c>
      <c r="AL75" s="15" t="s">
        <v>28</v>
      </c>
      <c r="AM75" s="15" t="s">
        <v>28</v>
      </c>
      <c r="AN75" s="15" t="s">
        <v>28</v>
      </c>
      <c r="AO75" s="15" t="s">
        <v>28</v>
      </c>
      <c r="AP75" s="17" t="s">
        <v>597</v>
      </c>
      <c r="AQ75" s="17" t="s">
        <v>578</v>
      </c>
      <c r="AR75" s="17" t="s">
        <v>574</v>
      </c>
      <c r="AS75" s="17" t="s">
        <v>575</v>
      </c>
      <c r="AT75" s="17" t="s">
        <v>438</v>
      </c>
      <c r="AU75" s="17" t="s">
        <v>464</v>
      </c>
      <c r="AV75" s="15"/>
      <c r="BO75" s="17" t="s">
        <v>723</v>
      </c>
      <c r="BQ75" s="17">
        <v>8</v>
      </c>
      <c r="BR75" s="17" t="s">
        <v>772</v>
      </c>
    </row>
    <row r="76" spans="1:70" x14ac:dyDescent="0.25">
      <c r="A76" s="17" t="s">
        <v>687</v>
      </c>
      <c r="B76" s="28" t="s">
        <v>148</v>
      </c>
      <c r="C76" s="38" t="s">
        <v>233</v>
      </c>
      <c r="D76" s="38">
        <v>31.768999999999998</v>
      </c>
      <c r="E76" s="38">
        <v>3.3000000000000002E-2</v>
      </c>
      <c r="F76" s="38">
        <v>31.735999999999997</v>
      </c>
      <c r="G76" s="38">
        <v>31.802</v>
      </c>
      <c r="H76" s="38" t="s">
        <v>322</v>
      </c>
      <c r="I76" s="38" t="s">
        <v>226</v>
      </c>
      <c r="J76" s="38">
        <v>30.998000000000001</v>
      </c>
      <c r="K76" s="38">
        <v>3.1E-2</v>
      </c>
      <c r="L76" s="38">
        <v>30.967000000000002</v>
      </c>
      <c r="M76" s="38">
        <v>31.029</v>
      </c>
      <c r="N76" s="38" t="s">
        <v>30</v>
      </c>
      <c r="O76" s="28" t="s">
        <v>323</v>
      </c>
      <c r="P76" s="17" t="s">
        <v>239</v>
      </c>
      <c r="Q76" s="28">
        <v>470.8</v>
      </c>
      <c r="R76" s="28">
        <v>0.5</v>
      </c>
      <c r="S76" s="28">
        <v>470.3</v>
      </c>
      <c r="T76" s="28">
        <v>471.3</v>
      </c>
      <c r="U76" s="17" t="s">
        <v>24</v>
      </c>
      <c r="V76" s="28">
        <v>220</v>
      </c>
      <c r="W76" s="28" t="s">
        <v>28</v>
      </c>
      <c r="X76" s="17" t="s">
        <v>28</v>
      </c>
      <c r="Y76" s="17" t="s">
        <v>28</v>
      </c>
      <c r="Z76" s="17" t="s">
        <v>28</v>
      </c>
      <c r="AA76" s="17" t="s">
        <v>28</v>
      </c>
      <c r="AB76" s="17" t="s">
        <v>28</v>
      </c>
      <c r="AC76" s="17" t="s">
        <v>28</v>
      </c>
      <c r="AD76" s="17" t="s">
        <v>28</v>
      </c>
      <c r="AE76" s="17" t="s">
        <v>12</v>
      </c>
      <c r="AF76" s="17" t="s">
        <v>28</v>
      </c>
      <c r="AG76" s="17" t="s">
        <v>28</v>
      </c>
      <c r="AH76" s="17" t="s">
        <v>28</v>
      </c>
      <c r="AI76" s="17" t="s">
        <v>28</v>
      </c>
      <c r="AJ76" s="17" t="s">
        <v>28</v>
      </c>
      <c r="AK76" s="17" t="s">
        <v>28</v>
      </c>
      <c r="AL76" s="17" t="s">
        <v>28</v>
      </c>
      <c r="AM76" s="17" t="s">
        <v>28</v>
      </c>
      <c r="AN76" s="17" t="s">
        <v>28</v>
      </c>
      <c r="AO76" s="17" t="s">
        <v>28</v>
      </c>
      <c r="AP76" s="17" t="s">
        <v>597</v>
      </c>
      <c r="AQ76" s="17" t="s">
        <v>578</v>
      </c>
      <c r="AR76" s="17" t="s">
        <v>579</v>
      </c>
      <c r="AS76" s="17" t="s">
        <v>572</v>
      </c>
      <c r="AT76" s="17" t="s">
        <v>438</v>
      </c>
      <c r="AU76" s="17" t="s">
        <v>439</v>
      </c>
      <c r="AV76" s="15"/>
      <c r="BO76" s="17" t="s">
        <v>723</v>
      </c>
      <c r="BQ76" s="17">
        <v>8</v>
      </c>
      <c r="BR76" s="17" t="s">
        <v>772</v>
      </c>
    </row>
    <row r="77" spans="1:70" x14ac:dyDescent="0.25">
      <c r="A77" s="17" t="s">
        <v>688</v>
      </c>
      <c r="B77" s="28" t="s">
        <v>148</v>
      </c>
      <c r="C77" s="38" t="s">
        <v>233</v>
      </c>
      <c r="D77" s="38">
        <v>31.768999999999998</v>
      </c>
      <c r="E77" s="38">
        <v>3.3000000000000002E-2</v>
      </c>
      <c r="F77" s="38">
        <v>31.735999999999997</v>
      </c>
      <c r="G77" s="38">
        <v>31.802</v>
      </c>
      <c r="H77" s="38" t="s">
        <v>322</v>
      </c>
      <c r="I77" s="38" t="s">
        <v>226</v>
      </c>
      <c r="J77" s="38">
        <v>30.998000000000001</v>
      </c>
      <c r="K77" s="38">
        <v>3.1E-2</v>
      </c>
      <c r="L77" s="38">
        <v>30.967000000000002</v>
      </c>
      <c r="M77" s="38">
        <v>31.029</v>
      </c>
      <c r="N77" s="38" t="s">
        <v>30</v>
      </c>
      <c r="O77" s="28" t="s">
        <v>323</v>
      </c>
      <c r="P77" s="17" t="s">
        <v>240</v>
      </c>
      <c r="Q77" s="28">
        <v>504.8</v>
      </c>
      <c r="R77" s="28">
        <v>0.5</v>
      </c>
      <c r="S77" s="28">
        <v>504.3</v>
      </c>
      <c r="T77" s="28">
        <v>505.3</v>
      </c>
      <c r="U77" s="17" t="s">
        <v>24</v>
      </c>
      <c r="V77" s="28">
        <v>237</v>
      </c>
      <c r="W77" s="28" t="s">
        <v>28</v>
      </c>
      <c r="X77" s="17" t="s">
        <v>28</v>
      </c>
      <c r="Y77" s="17" t="s">
        <v>28</v>
      </c>
      <c r="Z77" s="17" t="s">
        <v>28</v>
      </c>
      <c r="AA77" s="17" t="s">
        <v>28</v>
      </c>
      <c r="AB77" s="17" t="s">
        <v>28</v>
      </c>
      <c r="AC77" s="17" t="s">
        <v>28</v>
      </c>
      <c r="AD77" s="17" t="s">
        <v>28</v>
      </c>
      <c r="AE77" s="17" t="s">
        <v>12</v>
      </c>
      <c r="AF77" s="17" t="s">
        <v>28</v>
      </c>
      <c r="AG77" s="17" t="s">
        <v>28</v>
      </c>
      <c r="AH77" s="17" t="s">
        <v>28</v>
      </c>
      <c r="AI77" s="17" t="s">
        <v>28</v>
      </c>
      <c r="AJ77" s="17" t="s">
        <v>28</v>
      </c>
      <c r="AK77" s="17" t="s">
        <v>28</v>
      </c>
      <c r="AL77" s="17" t="s">
        <v>28</v>
      </c>
      <c r="AM77" s="17" t="s">
        <v>28</v>
      </c>
      <c r="AN77" s="17" t="s">
        <v>28</v>
      </c>
      <c r="AO77" s="17" t="s">
        <v>28</v>
      </c>
      <c r="AP77" s="17" t="s">
        <v>597</v>
      </c>
      <c r="AQ77" s="17" t="s">
        <v>578</v>
      </c>
      <c r="AR77" s="17" t="s">
        <v>579</v>
      </c>
      <c r="AS77" s="17" t="s">
        <v>572</v>
      </c>
      <c r="AT77" s="17" t="s">
        <v>438</v>
      </c>
      <c r="AU77" s="17" t="s">
        <v>439</v>
      </c>
      <c r="AV77" s="15"/>
      <c r="BO77" s="17" t="s">
        <v>723</v>
      </c>
      <c r="BQ77" s="17">
        <v>8</v>
      </c>
      <c r="BR77" s="17" t="s">
        <v>772</v>
      </c>
    </row>
    <row r="78" spans="1:70" x14ac:dyDescent="0.25">
      <c r="A78" s="17" t="s">
        <v>715</v>
      </c>
      <c r="B78" s="28" t="s">
        <v>148</v>
      </c>
      <c r="C78" s="75" t="s">
        <v>508</v>
      </c>
      <c r="D78" s="75">
        <v>27.847999999999999</v>
      </c>
      <c r="E78" s="75">
        <v>3.1E-2</v>
      </c>
      <c r="F78" s="75">
        <f>Table1[[#This Row],[Column2]]-Table1[[#This Row],[Column22]]</f>
        <v>27.817</v>
      </c>
      <c r="G78" s="75">
        <f>Table1[[#This Row],[Column2]]+Table1[[#This Row],[Column22]]</f>
        <v>27.878999999999998</v>
      </c>
      <c r="H78" s="38" t="s">
        <v>322</v>
      </c>
      <c r="I78" s="75" t="s">
        <v>381</v>
      </c>
      <c r="J78" s="75">
        <v>27.831</v>
      </c>
      <c r="K78" s="75">
        <v>3.1E-2</v>
      </c>
      <c r="L78" s="75">
        <f>Table1[[#This Row],[Column3]]-Table1[[#This Row],[Column4]]</f>
        <v>27.8</v>
      </c>
      <c r="M78" s="75">
        <f>Table1[[#This Row],[Column3]]+Table1[[#This Row],[Column4]]</f>
        <v>27.861999999999998</v>
      </c>
      <c r="N78" s="15" t="s">
        <v>26</v>
      </c>
      <c r="O78" s="15" t="s">
        <v>326</v>
      </c>
      <c r="P78" s="17" t="s">
        <v>716</v>
      </c>
      <c r="Q78" s="74">
        <v>413.6</v>
      </c>
      <c r="R78" s="74">
        <v>0.5</v>
      </c>
      <c r="S78" s="74">
        <f>Table1[[#This Row],[Column5]]-Table1[[#This Row],[Column6]]</f>
        <v>413.1</v>
      </c>
      <c r="T78" s="74">
        <f>Table1[[#This Row],[Column5]]+Table1[[#This Row],[Column6]]</f>
        <v>414.1</v>
      </c>
      <c r="U78" s="15" t="s">
        <v>24</v>
      </c>
      <c r="V78" s="74">
        <v>211</v>
      </c>
      <c r="W78" s="28" t="s">
        <v>28</v>
      </c>
      <c r="X78" s="15" t="s">
        <v>27</v>
      </c>
      <c r="Y78" s="28" t="s">
        <v>28</v>
      </c>
      <c r="Z78" s="28" t="s">
        <v>28</v>
      </c>
      <c r="AA78" s="28" t="s">
        <v>28</v>
      </c>
      <c r="AB78" s="28" t="s">
        <v>28</v>
      </c>
      <c r="AC78" s="28" t="s">
        <v>28</v>
      </c>
      <c r="AD78" s="28" t="s">
        <v>28</v>
      </c>
      <c r="AE78" s="28" t="s">
        <v>28</v>
      </c>
      <c r="AF78" s="28" t="s">
        <v>28</v>
      </c>
      <c r="AG78" s="28" t="s">
        <v>28</v>
      </c>
      <c r="AH78" s="28" t="s">
        <v>28</v>
      </c>
      <c r="AI78" s="28" t="s">
        <v>28</v>
      </c>
      <c r="AJ78" s="28" t="s">
        <v>28</v>
      </c>
      <c r="AK78" s="28" t="s">
        <v>28</v>
      </c>
      <c r="AL78" s="28" t="s">
        <v>28</v>
      </c>
      <c r="AM78" s="28" t="s">
        <v>28</v>
      </c>
      <c r="AN78" s="28" t="s">
        <v>28</v>
      </c>
      <c r="AO78" s="28" t="s">
        <v>28</v>
      </c>
      <c r="AP78" s="17" t="s">
        <v>590</v>
      </c>
      <c r="AQ78" s="17" t="s">
        <v>585</v>
      </c>
      <c r="AR78" s="17" t="s">
        <v>591</v>
      </c>
      <c r="AS78" s="17" t="s">
        <v>592</v>
      </c>
      <c r="AT78" s="17" t="s">
        <v>588</v>
      </c>
      <c r="AU78" s="17" t="s">
        <v>464</v>
      </c>
      <c r="AV78" s="15"/>
      <c r="BO78" s="17" t="s">
        <v>722</v>
      </c>
      <c r="BQ78" s="17">
        <v>7</v>
      </c>
      <c r="BR78" s="17" t="s">
        <v>770</v>
      </c>
    </row>
    <row r="79" spans="1:70" x14ac:dyDescent="0.25">
      <c r="A79" s="15" t="s">
        <v>68</v>
      </c>
      <c r="B79" s="17" t="s">
        <v>148</v>
      </c>
      <c r="C79" s="16" t="s">
        <v>227</v>
      </c>
      <c r="D79" s="16">
        <v>31.039000000000001</v>
      </c>
      <c r="E79" s="16">
        <v>0.03</v>
      </c>
      <c r="F79" s="16">
        <f>Table1[[#This Row],[Column2]]-Table1[[#This Row],[Column22]]</f>
        <v>31.009</v>
      </c>
      <c r="G79" s="16">
        <f>Table1[[#This Row],[Column2]]+Table1[[#This Row],[Column22]]</f>
        <v>31.069000000000003</v>
      </c>
      <c r="H79" s="15" t="s">
        <v>322</v>
      </c>
      <c r="I79" s="16" t="s">
        <v>228</v>
      </c>
      <c r="J79" s="16">
        <v>30.178999999999998</v>
      </c>
      <c r="K79" s="16">
        <v>3.1E-2</v>
      </c>
      <c r="L79" s="16">
        <f>Table1[[#This Row],[Column3]]-Table1[[#This Row],[Column4]]</f>
        <v>30.148</v>
      </c>
      <c r="M79" s="16">
        <f>Table1[[#This Row],[Column3]]+Table1[[#This Row],[Column4]]</f>
        <v>30.209999999999997</v>
      </c>
      <c r="N79" s="15" t="s">
        <v>30</v>
      </c>
      <c r="O79" s="15" t="s">
        <v>323</v>
      </c>
      <c r="P79" s="15" t="s">
        <v>245</v>
      </c>
      <c r="Q79" s="15">
        <v>459.4</v>
      </c>
      <c r="R79" s="15">
        <v>0.5</v>
      </c>
      <c r="S79" s="15">
        <f>Table1[[#This Row],[Column5]]-Table1[[#This Row],[Column6]]</f>
        <v>458.9</v>
      </c>
      <c r="T79" s="15">
        <f>Table1[[#This Row],[Column5]]+Table1[[#This Row],[Column6]]</f>
        <v>459.9</v>
      </c>
      <c r="U79" s="15" t="s">
        <v>24</v>
      </c>
      <c r="V79" s="17">
        <v>255</v>
      </c>
      <c r="W79" s="15" t="s">
        <v>28</v>
      </c>
      <c r="X79" s="15" t="s">
        <v>27</v>
      </c>
      <c r="Y79" s="15" t="s">
        <v>28</v>
      </c>
      <c r="Z79" s="15" t="s">
        <v>28</v>
      </c>
      <c r="AA79" s="15" t="s">
        <v>28</v>
      </c>
      <c r="AB79" s="15" t="s">
        <v>28</v>
      </c>
      <c r="AC79" s="15" t="s">
        <v>28</v>
      </c>
      <c r="AD79" s="15" t="s">
        <v>28</v>
      </c>
      <c r="AE79" s="15" t="s">
        <v>28</v>
      </c>
      <c r="AF79" s="15" t="s">
        <v>28</v>
      </c>
      <c r="AG79" s="15" t="s">
        <v>28</v>
      </c>
      <c r="AH79" s="15" t="s">
        <v>28</v>
      </c>
      <c r="AI79" s="15" t="s">
        <v>28</v>
      </c>
      <c r="AJ79" s="15" t="s">
        <v>28</v>
      </c>
      <c r="AK79" s="15" t="s">
        <v>28</v>
      </c>
      <c r="AL79" s="15" t="s">
        <v>28</v>
      </c>
      <c r="AM79" s="15" t="s">
        <v>28</v>
      </c>
      <c r="AN79" s="15" t="s">
        <v>28</v>
      </c>
      <c r="AO79" s="15" t="s">
        <v>28</v>
      </c>
      <c r="AP79" s="17" t="s">
        <v>576</v>
      </c>
      <c r="AQ79" s="17" t="s">
        <v>573</v>
      </c>
      <c r="AR79" s="17" t="s">
        <v>574</v>
      </c>
      <c r="AS79" s="17" t="s">
        <v>575</v>
      </c>
      <c r="AT79" s="17" t="s">
        <v>438</v>
      </c>
      <c r="AU79" s="17" t="s">
        <v>464</v>
      </c>
      <c r="AV79" s="15"/>
      <c r="BO79" s="17" t="s">
        <v>723</v>
      </c>
      <c r="BQ79" s="17">
        <v>7</v>
      </c>
      <c r="BR79" s="17" t="s">
        <v>772</v>
      </c>
    </row>
    <row r="80" spans="1:70" x14ac:dyDescent="0.25">
      <c r="A80" s="15" t="s">
        <v>69</v>
      </c>
      <c r="B80" s="17" t="s">
        <v>148</v>
      </c>
      <c r="C80" s="16" t="s">
        <v>227</v>
      </c>
      <c r="D80" s="16">
        <v>31.039000000000001</v>
      </c>
      <c r="E80" s="16">
        <v>0.03</v>
      </c>
      <c r="F80" s="16">
        <f>Table1[[#This Row],[Column2]]-Table1[[#This Row],[Column22]]</f>
        <v>31.009</v>
      </c>
      <c r="G80" s="16">
        <f>Table1[[#This Row],[Column2]]+Table1[[#This Row],[Column22]]</f>
        <v>31.069000000000003</v>
      </c>
      <c r="H80" s="15" t="s">
        <v>322</v>
      </c>
      <c r="I80" s="16" t="s">
        <v>228</v>
      </c>
      <c r="J80" s="16">
        <v>30.178999999999998</v>
      </c>
      <c r="K80" s="16">
        <v>3.1E-2</v>
      </c>
      <c r="L80" s="16">
        <f>Table1[[#This Row],[Column3]]-Table1[[#This Row],[Column4]]</f>
        <v>30.148</v>
      </c>
      <c r="M80" s="16">
        <f>Table1[[#This Row],[Column3]]+Table1[[#This Row],[Column4]]</f>
        <v>30.209999999999997</v>
      </c>
      <c r="N80" s="15" t="s">
        <v>30</v>
      </c>
      <c r="O80" s="15" t="s">
        <v>323</v>
      </c>
      <c r="P80" s="15" t="s">
        <v>246</v>
      </c>
      <c r="Q80" s="15">
        <v>451.4</v>
      </c>
      <c r="R80" s="15">
        <v>0.5</v>
      </c>
      <c r="S80" s="15">
        <f>Table1[[#This Row],[Column5]]-Table1[[#This Row],[Column6]]</f>
        <v>450.9</v>
      </c>
      <c r="T80" s="15">
        <f>Table1[[#This Row],[Column5]]+Table1[[#This Row],[Column6]]</f>
        <v>451.9</v>
      </c>
      <c r="U80" s="15" t="s">
        <v>24</v>
      </c>
      <c r="V80" s="17">
        <v>230</v>
      </c>
      <c r="W80" s="15" t="s">
        <v>28</v>
      </c>
      <c r="X80" s="15" t="s">
        <v>27</v>
      </c>
      <c r="Y80" s="15" t="s">
        <v>28</v>
      </c>
      <c r="Z80" s="15" t="s">
        <v>28</v>
      </c>
      <c r="AA80" s="15" t="s">
        <v>28</v>
      </c>
      <c r="AB80" s="15" t="s">
        <v>28</v>
      </c>
      <c r="AC80" s="15" t="s">
        <v>28</v>
      </c>
      <c r="AD80" s="15" t="s">
        <v>28</v>
      </c>
      <c r="AE80" s="15" t="s">
        <v>28</v>
      </c>
      <c r="AF80" s="15" t="s">
        <v>28</v>
      </c>
      <c r="AG80" s="15" t="s">
        <v>28</v>
      </c>
      <c r="AH80" s="15" t="s">
        <v>28</v>
      </c>
      <c r="AI80" s="15" t="s">
        <v>28</v>
      </c>
      <c r="AJ80" s="15" t="s">
        <v>28</v>
      </c>
      <c r="AK80" s="15" t="s">
        <v>28</v>
      </c>
      <c r="AL80" s="15" t="s">
        <v>28</v>
      </c>
      <c r="AM80" s="15" t="s">
        <v>28</v>
      </c>
      <c r="AN80" s="15" t="s">
        <v>28</v>
      </c>
      <c r="AO80" s="15" t="s">
        <v>28</v>
      </c>
      <c r="AP80" s="17" t="s">
        <v>576</v>
      </c>
      <c r="AQ80" s="17" t="s">
        <v>573</v>
      </c>
      <c r="AR80" s="17" t="s">
        <v>574</v>
      </c>
      <c r="AS80" s="17" t="s">
        <v>575</v>
      </c>
      <c r="AT80" s="17" t="s">
        <v>438</v>
      </c>
      <c r="AU80" s="17" t="s">
        <v>464</v>
      </c>
      <c r="AV80" s="15"/>
      <c r="BO80" s="17" t="s">
        <v>723</v>
      </c>
      <c r="BQ80" s="17">
        <v>7</v>
      </c>
      <c r="BR80" s="17" t="s">
        <v>772</v>
      </c>
    </row>
    <row r="81" spans="1:70" x14ac:dyDescent="0.25">
      <c r="A81" s="15" t="s">
        <v>531</v>
      </c>
      <c r="B81" s="17" t="s">
        <v>148</v>
      </c>
      <c r="C81" s="16" t="s">
        <v>227</v>
      </c>
      <c r="D81" s="16">
        <v>31.039000000000001</v>
      </c>
      <c r="E81" s="16">
        <v>0.03</v>
      </c>
      <c r="F81" s="27">
        <f>Table1[[#This Row],[Column2]]-Table1[[#This Row],[Column22]]</f>
        <v>31.009</v>
      </c>
      <c r="G81" s="27">
        <f>Table1[[#This Row],[Column2]]+Table1[[#This Row],[Column22]]</f>
        <v>31.069000000000003</v>
      </c>
      <c r="H81" s="15" t="s">
        <v>322</v>
      </c>
      <c r="I81" s="27" t="s">
        <v>363</v>
      </c>
      <c r="J81" s="27">
        <v>30.178000000000001</v>
      </c>
      <c r="K81" s="27">
        <v>3.1E-2</v>
      </c>
      <c r="L81" s="34">
        <f>Table1[[#This Row],[Column3]]-Table1[[#This Row],[Column4]]</f>
        <v>30.147000000000002</v>
      </c>
      <c r="M81" s="34">
        <f>Table1[[#This Row],[Column3]]+Table1[[#This Row],[Column4]]</f>
        <v>30.209</v>
      </c>
      <c r="N81" s="27" t="s">
        <v>30</v>
      </c>
      <c r="O81" s="15" t="s">
        <v>323</v>
      </c>
      <c r="P81" s="15" t="s">
        <v>216</v>
      </c>
      <c r="Q81" s="33">
        <v>441.4</v>
      </c>
      <c r="R81" s="33">
        <v>0.5</v>
      </c>
      <c r="S81" s="33">
        <f>Table1[[#This Row],[Column5]]-Table1[[#This Row],[Column6]]</f>
        <v>440.9</v>
      </c>
      <c r="T81" s="33">
        <f>Table1[[#This Row],[Column5]]+Table1[[#This Row],[Column6]]</f>
        <v>441.9</v>
      </c>
      <c r="U81" s="15" t="s">
        <v>24</v>
      </c>
      <c r="V81" s="33">
        <v>225</v>
      </c>
      <c r="W81" s="33" t="s">
        <v>28</v>
      </c>
      <c r="X81" s="15" t="s">
        <v>27</v>
      </c>
      <c r="Y81" s="15" t="s">
        <v>28</v>
      </c>
      <c r="Z81" s="15" t="s">
        <v>28</v>
      </c>
      <c r="AA81" s="15" t="s">
        <v>28</v>
      </c>
      <c r="AB81" s="15" t="s">
        <v>28</v>
      </c>
      <c r="AC81" s="15" t="s">
        <v>28</v>
      </c>
      <c r="AD81" s="15" t="s">
        <v>28</v>
      </c>
      <c r="AE81" s="15" t="s">
        <v>28</v>
      </c>
      <c r="AF81" s="15" t="s">
        <v>28</v>
      </c>
      <c r="AG81" s="15" t="s">
        <v>28</v>
      </c>
      <c r="AH81" s="15" t="s">
        <v>28</v>
      </c>
      <c r="AI81" s="15" t="s">
        <v>28</v>
      </c>
      <c r="AJ81" s="15" t="s">
        <v>28</v>
      </c>
      <c r="AK81" s="15" t="s">
        <v>28</v>
      </c>
      <c r="AL81" s="15" t="s">
        <v>28</v>
      </c>
      <c r="AM81" s="15" t="s">
        <v>28</v>
      </c>
      <c r="AN81" s="15" t="s">
        <v>28</v>
      </c>
      <c r="AO81" s="15" t="s">
        <v>28</v>
      </c>
      <c r="AP81" s="17" t="s">
        <v>576</v>
      </c>
      <c r="AQ81" s="17" t="s">
        <v>573</v>
      </c>
      <c r="AR81" s="17" t="s">
        <v>574</v>
      </c>
      <c r="AS81" s="17" t="s">
        <v>575</v>
      </c>
      <c r="AT81" s="17" t="s">
        <v>438</v>
      </c>
      <c r="AU81" s="17" t="s">
        <v>464</v>
      </c>
      <c r="AV81" s="15"/>
      <c r="BO81" s="17" t="s">
        <v>723</v>
      </c>
      <c r="BQ81" s="17">
        <v>7</v>
      </c>
      <c r="BR81" s="17" t="s">
        <v>772</v>
      </c>
    </row>
    <row r="82" spans="1:70" x14ac:dyDescent="0.25">
      <c r="A82" s="15" t="s">
        <v>518</v>
      </c>
      <c r="B82" s="17" t="s">
        <v>148</v>
      </c>
      <c r="C82" s="16" t="s">
        <v>227</v>
      </c>
      <c r="D82" s="16">
        <v>31.039000000000001</v>
      </c>
      <c r="E82" s="16">
        <v>0.03</v>
      </c>
      <c r="F82" s="27">
        <f>Table1[[#This Row],[Column2]]-Table1[[#This Row],[Column22]]</f>
        <v>31.009</v>
      </c>
      <c r="G82" s="27">
        <f>Table1[[#This Row],[Column2]]+Table1[[#This Row],[Column22]]</f>
        <v>31.069000000000003</v>
      </c>
      <c r="H82" s="15" t="s">
        <v>322</v>
      </c>
      <c r="I82" s="27" t="s">
        <v>363</v>
      </c>
      <c r="J82" s="27">
        <v>30.178000000000001</v>
      </c>
      <c r="K82" s="27">
        <v>3.1E-2</v>
      </c>
      <c r="L82" s="27">
        <f>Table1[[#This Row],[Column3]]-Table1[[#This Row],[Column4]]</f>
        <v>30.147000000000002</v>
      </c>
      <c r="M82" s="27">
        <f>Table1[[#This Row],[Column3]]+Table1[[#This Row],[Column4]]</f>
        <v>30.209</v>
      </c>
      <c r="N82" s="27" t="s">
        <v>30</v>
      </c>
      <c r="O82" s="15" t="s">
        <v>323</v>
      </c>
      <c r="P82" s="15" t="s">
        <v>519</v>
      </c>
      <c r="Q82" s="26">
        <v>453.4</v>
      </c>
      <c r="R82" s="26">
        <v>0.5</v>
      </c>
      <c r="S82" s="26">
        <f>Table1[[#This Row],[Column5]]-Table1[[#This Row],[Column6]]</f>
        <v>452.9</v>
      </c>
      <c r="T82" s="26">
        <f>Table1[[#This Row],[Column5]]+Table1[[#This Row],[Column6]]</f>
        <v>453.9</v>
      </c>
      <c r="U82" s="15" t="s">
        <v>24</v>
      </c>
      <c r="V82" s="26">
        <v>231</v>
      </c>
      <c r="W82" s="26" t="s">
        <v>28</v>
      </c>
      <c r="X82" s="15" t="s">
        <v>27</v>
      </c>
      <c r="Y82" s="15" t="s">
        <v>28</v>
      </c>
      <c r="Z82" s="15" t="s">
        <v>28</v>
      </c>
      <c r="AA82" s="15" t="s">
        <v>28</v>
      </c>
      <c r="AB82" s="15" t="s">
        <v>28</v>
      </c>
      <c r="AC82" s="15" t="s">
        <v>28</v>
      </c>
      <c r="AD82" s="15" t="s">
        <v>28</v>
      </c>
      <c r="AE82" s="15" t="s">
        <v>28</v>
      </c>
      <c r="AF82" s="15" t="s">
        <v>28</v>
      </c>
      <c r="AG82" s="15" t="s">
        <v>28</v>
      </c>
      <c r="AH82" s="15" t="s">
        <v>28</v>
      </c>
      <c r="AI82" s="15" t="s">
        <v>28</v>
      </c>
      <c r="AJ82" s="15" t="s">
        <v>28</v>
      </c>
      <c r="AK82" s="15" t="s">
        <v>28</v>
      </c>
      <c r="AL82" s="15" t="s">
        <v>28</v>
      </c>
      <c r="AM82" s="15" t="s">
        <v>28</v>
      </c>
      <c r="AN82" s="15" t="s">
        <v>28</v>
      </c>
      <c r="AO82" s="15" t="s">
        <v>28</v>
      </c>
      <c r="AP82" s="17" t="s">
        <v>576</v>
      </c>
      <c r="AQ82" s="17" t="s">
        <v>573</v>
      </c>
      <c r="AR82" s="17" t="s">
        <v>574</v>
      </c>
      <c r="AS82" s="17" t="s">
        <v>575</v>
      </c>
      <c r="AT82" s="17" t="s">
        <v>438</v>
      </c>
      <c r="AU82" s="17" t="s">
        <v>464</v>
      </c>
      <c r="AV82" s="15"/>
      <c r="BO82" s="17" t="s">
        <v>723</v>
      </c>
      <c r="BQ82" s="17">
        <v>7</v>
      </c>
      <c r="BR82" s="17" t="s">
        <v>772</v>
      </c>
    </row>
    <row r="83" spans="1:70" x14ac:dyDescent="0.25">
      <c r="A83" s="15" t="s">
        <v>70</v>
      </c>
      <c r="B83" s="17" t="s">
        <v>148</v>
      </c>
      <c r="C83" s="15" t="s">
        <v>231</v>
      </c>
      <c r="D83" s="15">
        <v>27.861999999999998</v>
      </c>
      <c r="E83" s="15">
        <v>0.03</v>
      </c>
      <c r="F83" s="16">
        <f>Table1[[#This Row],[Column2]]-Table1[[#This Row],[Column22]]</f>
        <v>27.831999999999997</v>
      </c>
      <c r="G83" s="16">
        <f>Table1[[#This Row],[Column2]]+Table1[[#This Row],[Column22]]</f>
        <v>27.891999999999999</v>
      </c>
      <c r="H83" s="15" t="s">
        <v>322</v>
      </c>
      <c r="I83" s="15" t="s">
        <v>248</v>
      </c>
      <c r="J83" s="15">
        <v>26.265999999999998</v>
      </c>
      <c r="K83" s="15">
        <v>3.1E-2</v>
      </c>
      <c r="L83" s="16">
        <f>Table1[[#This Row],[Column3]]-Table1[[#This Row],[Column4]]</f>
        <v>26.234999999999999</v>
      </c>
      <c r="M83" s="16">
        <f>Table1[[#This Row],[Column3]]+Table1[[#This Row],[Column4]]</f>
        <v>26.296999999999997</v>
      </c>
      <c r="N83" s="15" t="s">
        <v>26</v>
      </c>
      <c r="O83" s="15" t="s">
        <v>324</v>
      </c>
      <c r="P83" s="15" t="s">
        <v>247</v>
      </c>
      <c r="Q83" s="15">
        <v>692.7</v>
      </c>
      <c r="R83" s="15">
        <v>0.5</v>
      </c>
      <c r="S83" s="15">
        <f>Table1[[#This Row],[Column5]]-Table1[[#This Row],[Column6]]</f>
        <v>692.2</v>
      </c>
      <c r="T83" s="15">
        <f>Table1[[#This Row],[Column5]]+Table1[[#This Row],[Column6]]</f>
        <v>693.2</v>
      </c>
      <c r="U83" s="15" t="s">
        <v>24</v>
      </c>
      <c r="V83" s="17">
        <v>350</v>
      </c>
      <c r="W83" s="15" t="s">
        <v>28</v>
      </c>
      <c r="X83" s="15" t="s">
        <v>28</v>
      </c>
      <c r="Y83" s="15" t="s">
        <v>28</v>
      </c>
      <c r="Z83" s="15" t="s">
        <v>28</v>
      </c>
      <c r="AA83" s="15" t="s">
        <v>28</v>
      </c>
      <c r="AB83" s="15" t="s">
        <v>28</v>
      </c>
      <c r="AC83" s="15" t="s">
        <v>28</v>
      </c>
      <c r="AD83" s="15" t="s">
        <v>28</v>
      </c>
      <c r="AE83" s="15" t="s">
        <v>28</v>
      </c>
      <c r="AF83" s="15" t="s">
        <v>28</v>
      </c>
      <c r="AG83" s="15" t="s">
        <v>28</v>
      </c>
      <c r="AH83" s="15" t="s">
        <v>28</v>
      </c>
      <c r="AI83" s="15" t="s">
        <v>28</v>
      </c>
      <c r="AJ83" s="15" t="s">
        <v>367</v>
      </c>
      <c r="AK83" s="15" t="s">
        <v>28</v>
      </c>
      <c r="AL83" s="15" t="s">
        <v>28</v>
      </c>
      <c r="AM83" s="15" t="s">
        <v>28</v>
      </c>
      <c r="AN83" s="15" t="s">
        <v>28</v>
      </c>
      <c r="AO83" s="15" t="s">
        <v>28</v>
      </c>
      <c r="AP83" s="17" t="s">
        <v>590</v>
      </c>
      <c r="AQ83" s="17" t="s">
        <v>585</v>
      </c>
      <c r="AR83" s="17" t="s">
        <v>477</v>
      </c>
      <c r="AS83" s="17" t="s">
        <v>462</v>
      </c>
      <c r="AT83" s="17" t="s">
        <v>588</v>
      </c>
      <c r="AU83" s="17" t="s">
        <v>464</v>
      </c>
      <c r="AV83" s="15"/>
      <c r="BO83" s="17" t="s">
        <v>722</v>
      </c>
      <c r="BQ83" s="17">
        <v>8</v>
      </c>
      <c r="BR83" s="17" t="s">
        <v>772</v>
      </c>
    </row>
    <row r="84" spans="1:70" x14ac:dyDescent="0.25">
      <c r="A84" s="15" t="s">
        <v>691</v>
      </c>
      <c r="B84" s="28" t="s">
        <v>543</v>
      </c>
      <c r="C84" s="15" t="s">
        <v>231</v>
      </c>
      <c r="D84" s="15">
        <v>27.861999999999998</v>
      </c>
      <c r="E84" s="15">
        <v>0.03</v>
      </c>
      <c r="F84" s="69">
        <f>Table1[[#This Row],[Column2]]-Table1[[#This Row],[Column22]]</f>
        <v>27.831999999999997</v>
      </c>
      <c r="G84" s="69">
        <f>Table1[[#This Row],[Column2]]+Table1[[#This Row],[Column22]]</f>
        <v>27.891999999999999</v>
      </c>
      <c r="H84" s="15" t="s">
        <v>322</v>
      </c>
      <c r="I84" s="15" t="s">
        <v>248</v>
      </c>
      <c r="J84" s="15">
        <v>26.265999999999998</v>
      </c>
      <c r="K84" s="15">
        <v>3.1E-2</v>
      </c>
      <c r="L84" s="69">
        <f>Table1[[#This Row],[Column3]]-Table1[[#This Row],[Column4]]</f>
        <v>26.234999999999999</v>
      </c>
      <c r="M84" s="69">
        <f>Table1[[#This Row],[Column3]]+Table1[[#This Row],[Column4]]</f>
        <v>26.296999999999997</v>
      </c>
      <c r="N84" s="15" t="s">
        <v>26</v>
      </c>
      <c r="O84" s="15" t="s">
        <v>324</v>
      </c>
      <c r="P84" s="15" t="s">
        <v>692</v>
      </c>
      <c r="Q84" s="68">
        <v>416.7</v>
      </c>
      <c r="R84" s="68">
        <v>0.5</v>
      </c>
      <c r="S84" s="68">
        <f>Table1[[#This Row],[Column5]]-Table1[[#This Row],[Column6]]</f>
        <v>416.2</v>
      </c>
      <c r="T84" s="68">
        <f>Table1[[#This Row],[Column5]]+Table1[[#This Row],[Column6]]</f>
        <v>417.2</v>
      </c>
      <c r="U84" s="15" t="s">
        <v>24</v>
      </c>
      <c r="V84" s="68">
        <v>213</v>
      </c>
      <c r="W84" s="28" t="s">
        <v>28</v>
      </c>
      <c r="X84" s="15" t="s">
        <v>28</v>
      </c>
      <c r="Y84" s="15" t="s">
        <v>6</v>
      </c>
      <c r="Z84" s="15" t="s">
        <v>28</v>
      </c>
      <c r="AA84" s="15" t="s">
        <v>28</v>
      </c>
      <c r="AB84" s="15" t="s">
        <v>28</v>
      </c>
      <c r="AC84" s="15" t="s">
        <v>28</v>
      </c>
      <c r="AD84" s="15" t="s">
        <v>28</v>
      </c>
      <c r="AE84" s="15" t="s">
        <v>28</v>
      </c>
      <c r="AF84" s="15" t="s">
        <v>28</v>
      </c>
      <c r="AG84" s="15" t="s">
        <v>28</v>
      </c>
      <c r="AH84" s="15" t="s">
        <v>28</v>
      </c>
      <c r="AI84" s="15" t="s">
        <v>28</v>
      </c>
      <c r="AJ84" s="15" t="s">
        <v>28</v>
      </c>
      <c r="AK84" s="15" t="s">
        <v>28</v>
      </c>
      <c r="AL84" s="15" t="s">
        <v>28</v>
      </c>
      <c r="AM84" s="15" t="s">
        <v>28</v>
      </c>
      <c r="AN84" s="15" t="s">
        <v>28</v>
      </c>
      <c r="AO84" s="15" t="s">
        <v>28</v>
      </c>
      <c r="AP84" s="17" t="s">
        <v>590</v>
      </c>
      <c r="AQ84" s="17" t="s">
        <v>585</v>
      </c>
      <c r="AR84" s="17" t="s">
        <v>477</v>
      </c>
      <c r="AS84" s="17" t="s">
        <v>462</v>
      </c>
      <c r="AT84" s="17" t="s">
        <v>588</v>
      </c>
      <c r="AU84" s="17" t="s">
        <v>464</v>
      </c>
      <c r="AV84" s="15"/>
      <c r="BO84" s="17" t="s">
        <v>722</v>
      </c>
      <c r="BQ84" s="17">
        <v>7</v>
      </c>
      <c r="BR84" s="17" t="s">
        <v>772</v>
      </c>
    </row>
    <row r="85" spans="1:70" x14ac:dyDescent="0.25">
      <c r="A85" s="15" t="s">
        <v>71</v>
      </c>
      <c r="B85" s="17" t="s">
        <v>148</v>
      </c>
      <c r="C85" s="16" t="s">
        <v>339</v>
      </c>
      <c r="D85" s="16">
        <v>31.009</v>
      </c>
      <c r="E85" s="16">
        <v>3.1E-2</v>
      </c>
      <c r="F85" s="16">
        <f>Table1[[#This Row],[Column2]]-Table1[[#This Row],[Column22]]</f>
        <v>30.978000000000002</v>
      </c>
      <c r="G85" s="16">
        <f>Table1[[#This Row],[Column2]]+Table1[[#This Row],[Column22]]</f>
        <v>31.04</v>
      </c>
      <c r="H85" s="15" t="s">
        <v>321</v>
      </c>
      <c r="I85" s="16" t="s">
        <v>225</v>
      </c>
      <c r="J85" s="16">
        <v>31.01</v>
      </c>
      <c r="K85" s="16">
        <v>3.1E-2</v>
      </c>
      <c r="L85" s="16">
        <f>Table1[[#This Row],[Column3]]-Table1[[#This Row],[Column4]]</f>
        <v>30.979000000000003</v>
      </c>
      <c r="M85" s="16">
        <f>Table1[[#This Row],[Column3]]+Table1[[#This Row],[Column4]]</f>
        <v>31.041</v>
      </c>
      <c r="N85" s="15" t="s">
        <v>30</v>
      </c>
      <c r="O85" s="15" t="s">
        <v>323</v>
      </c>
      <c r="P85" s="15" t="s">
        <v>249</v>
      </c>
      <c r="Q85" s="15">
        <v>357.6</v>
      </c>
      <c r="R85" s="15">
        <v>0.5</v>
      </c>
      <c r="S85" s="15">
        <f>Table1[[#This Row],[Column5]]-Table1[[#This Row],[Column6]]</f>
        <v>357.1</v>
      </c>
      <c r="T85" s="15">
        <f>Table1[[#This Row],[Column5]]+Table1[[#This Row],[Column6]]</f>
        <v>358.1</v>
      </c>
      <c r="U85" s="15" t="s">
        <v>24</v>
      </c>
      <c r="V85" s="17">
        <v>185</v>
      </c>
      <c r="W85" s="15" t="s">
        <v>28</v>
      </c>
      <c r="X85" s="15" t="s">
        <v>27</v>
      </c>
      <c r="Y85" s="15" t="s">
        <v>28</v>
      </c>
      <c r="Z85" s="15" t="s">
        <v>28</v>
      </c>
      <c r="AA85" s="15" t="s">
        <v>28</v>
      </c>
      <c r="AB85" s="15" t="s">
        <v>28</v>
      </c>
      <c r="AC85" s="15" t="s">
        <v>28</v>
      </c>
      <c r="AD85" s="15" t="s">
        <v>28</v>
      </c>
      <c r="AE85" s="15" t="s">
        <v>28</v>
      </c>
      <c r="AF85" s="15" t="s">
        <v>28</v>
      </c>
      <c r="AG85" s="15" t="s">
        <v>28</v>
      </c>
      <c r="AH85" s="15" t="s">
        <v>28</v>
      </c>
      <c r="AI85" s="15" t="s">
        <v>28</v>
      </c>
      <c r="AJ85" s="15" t="s">
        <v>28</v>
      </c>
      <c r="AK85" s="15" t="s">
        <v>28</v>
      </c>
      <c r="AL85" s="15" t="s">
        <v>28</v>
      </c>
      <c r="AM85" s="15" t="s">
        <v>28</v>
      </c>
      <c r="AN85" s="15" t="s">
        <v>28</v>
      </c>
      <c r="AO85" s="15" t="s">
        <v>28</v>
      </c>
      <c r="AP85" s="17" t="s">
        <v>584</v>
      </c>
      <c r="AQ85" s="17" t="s">
        <v>573</v>
      </c>
      <c r="AR85" s="17" t="s">
        <v>634</v>
      </c>
      <c r="AS85" s="17" t="s">
        <v>598</v>
      </c>
      <c r="AT85" s="17" t="s">
        <v>438</v>
      </c>
      <c r="AU85" s="17" t="s">
        <v>439</v>
      </c>
      <c r="AV85" s="15"/>
      <c r="BO85" s="17" t="s">
        <v>722</v>
      </c>
      <c r="BQ85" s="17">
        <v>7</v>
      </c>
      <c r="BR85" s="17" t="s">
        <v>770</v>
      </c>
    </row>
    <row r="86" spans="1:70" x14ac:dyDescent="0.25">
      <c r="A86" s="15" t="s">
        <v>72</v>
      </c>
      <c r="B86" s="17" t="s">
        <v>148</v>
      </c>
      <c r="C86" s="16" t="s">
        <v>339</v>
      </c>
      <c r="D86" s="16">
        <v>31.009</v>
      </c>
      <c r="E86" s="15">
        <v>0.03</v>
      </c>
      <c r="F86" s="16">
        <f>Table1[[#This Row],[Column2]]-Table1[[#This Row],[Column22]]</f>
        <v>30.978999999999999</v>
      </c>
      <c r="G86" s="16">
        <f>Table1[[#This Row],[Column2]]+Table1[[#This Row],[Column22]]</f>
        <v>31.039000000000001</v>
      </c>
      <c r="H86" s="15" t="s">
        <v>322</v>
      </c>
      <c r="I86" s="15" t="s">
        <v>235</v>
      </c>
      <c r="J86" s="15">
        <v>30.178999999999998</v>
      </c>
      <c r="K86" s="15">
        <v>0.03</v>
      </c>
      <c r="L86" s="16">
        <f>Table1[[#This Row],[Column3]]-Table1[[#This Row],[Column4]]</f>
        <v>30.148999999999997</v>
      </c>
      <c r="M86" s="16">
        <f>Table1[[#This Row],[Column3]]+Table1[[#This Row],[Column4]]</f>
        <v>30.209</v>
      </c>
      <c r="N86" s="15" t="s">
        <v>30</v>
      </c>
      <c r="O86" s="15" t="s">
        <v>323</v>
      </c>
      <c r="P86" s="18" t="s">
        <v>250</v>
      </c>
      <c r="Q86" s="18">
        <v>471.6</v>
      </c>
      <c r="R86" s="18">
        <v>0.5</v>
      </c>
      <c r="S86" s="15">
        <f>Table1[[#This Row],[Column5]]-Table1[[#This Row],[Column6]]</f>
        <v>471.1</v>
      </c>
      <c r="T86" s="15">
        <f>Table1[[#This Row],[Column5]]+Table1[[#This Row],[Column6]]</f>
        <v>472.1</v>
      </c>
      <c r="U86" s="18" t="s">
        <v>73</v>
      </c>
      <c r="V86" s="17">
        <v>165</v>
      </c>
      <c r="W86" s="17">
        <v>235</v>
      </c>
      <c r="X86" s="15" t="s">
        <v>28</v>
      </c>
      <c r="Y86" s="15" t="s">
        <v>28</v>
      </c>
      <c r="Z86" s="15" t="s">
        <v>28</v>
      </c>
      <c r="AA86" s="15" t="s">
        <v>8</v>
      </c>
      <c r="AB86" s="15" t="s">
        <v>28</v>
      </c>
      <c r="AC86" s="15" t="s">
        <v>28</v>
      </c>
      <c r="AD86" s="15" t="s">
        <v>28</v>
      </c>
      <c r="AE86" s="15" t="s">
        <v>28</v>
      </c>
      <c r="AF86" s="15" t="s">
        <v>28</v>
      </c>
      <c r="AG86" s="15" t="s">
        <v>28</v>
      </c>
      <c r="AH86" s="15" t="s">
        <v>28</v>
      </c>
      <c r="AI86" s="15" t="s">
        <v>28</v>
      </c>
      <c r="AJ86" s="15" t="s">
        <v>28</v>
      </c>
      <c r="AK86" s="15" t="s">
        <v>28</v>
      </c>
      <c r="AL86" s="15" t="s">
        <v>28</v>
      </c>
      <c r="AM86" s="15" t="s">
        <v>28</v>
      </c>
      <c r="AN86" s="15" t="s">
        <v>28</v>
      </c>
      <c r="AO86" s="15" t="s">
        <v>28</v>
      </c>
      <c r="AP86" s="17" t="s">
        <v>599</v>
      </c>
      <c r="AQ86" s="17" t="s">
        <v>573</v>
      </c>
      <c r="AR86" s="17" t="s">
        <v>574</v>
      </c>
      <c r="AS86" s="17" t="s">
        <v>575</v>
      </c>
      <c r="AT86" s="17" t="s">
        <v>600</v>
      </c>
      <c r="AU86" s="17" t="s">
        <v>464</v>
      </c>
      <c r="AV86" s="15"/>
      <c r="BO86" s="17" t="s">
        <v>722</v>
      </c>
      <c r="BQ86" s="17">
        <v>8</v>
      </c>
      <c r="BR86" s="17" t="s">
        <v>772</v>
      </c>
    </row>
    <row r="87" spans="1:70" x14ac:dyDescent="0.25">
      <c r="A87" s="15" t="s">
        <v>74</v>
      </c>
      <c r="B87" s="17" t="s">
        <v>148</v>
      </c>
      <c r="C87" s="16" t="s">
        <v>339</v>
      </c>
      <c r="D87" s="16">
        <v>31.009</v>
      </c>
      <c r="E87" s="15">
        <v>3.1E-2</v>
      </c>
      <c r="F87" s="16">
        <f>Table1[[#This Row],[Column2]]-Table1[[#This Row],[Column22]]</f>
        <v>30.978000000000002</v>
      </c>
      <c r="G87" s="16">
        <f>Table1[[#This Row],[Column2]]+Table1[[#This Row],[Column22]]</f>
        <v>31.04</v>
      </c>
      <c r="H87" s="15" t="s">
        <v>322</v>
      </c>
      <c r="I87" s="15" t="s">
        <v>228</v>
      </c>
      <c r="J87" s="15">
        <v>30.178999999999998</v>
      </c>
      <c r="K87" s="15">
        <v>3.1E-2</v>
      </c>
      <c r="L87" s="16">
        <f>Table1[[#This Row],[Column3]]-Table1[[#This Row],[Column4]]</f>
        <v>30.148</v>
      </c>
      <c r="M87" s="16">
        <f>Table1[[#This Row],[Column3]]+Table1[[#This Row],[Column4]]</f>
        <v>30.209999999999997</v>
      </c>
      <c r="N87" s="15" t="s">
        <v>30</v>
      </c>
      <c r="O87" s="15" t="s">
        <v>323</v>
      </c>
      <c r="P87" s="15" t="s">
        <v>251</v>
      </c>
      <c r="Q87" s="15">
        <v>438.6</v>
      </c>
      <c r="R87" s="15">
        <v>0.5</v>
      </c>
      <c r="S87" s="15">
        <f>Table1[[#This Row],[Column5]]-Table1[[#This Row],[Column6]]</f>
        <v>438.1</v>
      </c>
      <c r="T87" s="15">
        <f>Table1[[#This Row],[Column5]]+Table1[[#This Row],[Column6]]</f>
        <v>439.1</v>
      </c>
      <c r="U87" s="15" t="s">
        <v>73</v>
      </c>
      <c r="V87" s="17">
        <v>170</v>
      </c>
      <c r="W87" s="17">
        <v>225</v>
      </c>
      <c r="X87" s="15" t="s">
        <v>28</v>
      </c>
      <c r="Y87" s="15" t="s">
        <v>28</v>
      </c>
      <c r="Z87" s="15" t="s">
        <v>28</v>
      </c>
      <c r="AA87" s="15" t="s">
        <v>28</v>
      </c>
      <c r="AB87" s="15" t="s">
        <v>28</v>
      </c>
      <c r="AC87" s="15" t="s">
        <v>28</v>
      </c>
      <c r="AD87" s="15" t="s">
        <v>28</v>
      </c>
      <c r="AE87" s="15" t="s">
        <v>28</v>
      </c>
      <c r="AF87" s="15" t="s">
        <v>28</v>
      </c>
      <c r="AG87" s="15" t="s">
        <v>28</v>
      </c>
      <c r="AH87" s="15" t="s">
        <v>28</v>
      </c>
      <c r="AI87" s="15" t="s">
        <v>28</v>
      </c>
      <c r="AJ87" s="15" t="s">
        <v>28</v>
      </c>
      <c r="AK87" s="15" t="s">
        <v>28</v>
      </c>
      <c r="AL87" s="15" t="s">
        <v>28</v>
      </c>
      <c r="AM87" s="15" t="s">
        <v>28</v>
      </c>
      <c r="AN87" s="15" t="s">
        <v>388</v>
      </c>
      <c r="AO87" s="15" t="s">
        <v>28</v>
      </c>
      <c r="AP87" s="17" t="s">
        <v>599</v>
      </c>
      <c r="AQ87" s="17" t="s">
        <v>573</v>
      </c>
      <c r="AR87" s="17" t="s">
        <v>574</v>
      </c>
      <c r="AS87" s="17" t="s">
        <v>575</v>
      </c>
      <c r="AT87" s="17" t="s">
        <v>600</v>
      </c>
      <c r="AU87" s="17" t="s">
        <v>464</v>
      </c>
      <c r="AV87" s="15"/>
      <c r="BO87" s="17" t="s">
        <v>722</v>
      </c>
      <c r="BQ87" s="17">
        <v>9</v>
      </c>
      <c r="BR87" s="17" t="s">
        <v>772</v>
      </c>
    </row>
    <row r="88" spans="1:70" x14ac:dyDescent="0.25">
      <c r="A88" s="15" t="s">
        <v>75</v>
      </c>
      <c r="B88" s="17" t="s">
        <v>148</v>
      </c>
      <c r="C88" s="16" t="s">
        <v>339</v>
      </c>
      <c r="D88" s="16">
        <v>31.009</v>
      </c>
      <c r="E88" s="16">
        <v>3.1E-2</v>
      </c>
      <c r="F88" s="16">
        <f>Table1[[#This Row],[Column2]]-Table1[[#This Row],[Column22]]</f>
        <v>30.978000000000002</v>
      </c>
      <c r="G88" s="16">
        <f>Table1[[#This Row],[Column2]]+Table1[[#This Row],[Column22]]</f>
        <v>31.04</v>
      </c>
      <c r="H88" s="15" t="s">
        <v>321</v>
      </c>
      <c r="I88" s="16" t="s">
        <v>225</v>
      </c>
      <c r="J88" s="16">
        <v>31.01</v>
      </c>
      <c r="K88" s="16">
        <v>3.1E-2</v>
      </c>
      <c r="L88" s="16">
        <f>Table1[[#This Row],[Column3]]-Table1[[#This Row],[Column4]]</f>
        <v>30.979000000000003</v>
      </c>
      <c r="M88" s="16">
        <f>Table1[[#This Row],[Column3]]+Table1[[#This Row],[Column4]]</f>
        <v>31.041</v>
      </c>
      <c r="N88" s="15" t="s">
        <v>30</v>
      </c>
      <c r="O88" s="15" t="s">
        <v>323</v>
      </c>
      <c r="P88" s="15" t="s">
        <v>252</v>
      </c>
      <c r="Q88" s="15">
        <v>533.6</v>
      </c>
      <c r="R88" s="15">
        <v>0.5</v>
      </c>
      <c r="S88" s="15">
        <f>Table1[[#This Row],[Column5]]-Table1[[#This Row],[Column6]]</f>
        <v>533.1</v>
      </c>
      <c r="T88" s="15">
        <f>Table1[[#This Row],[Column5]]+Table1[[#This Row],[Column6]]</f>
        <v>534.1</v>
      </c>
      <c r="U88" s="15" t="s">
        <v>24</v>
      </c>
      <c r="V88" s="17">
        <v>272</v>
      </c>
      <c r="W88" s="15" t="s">
        <v>28</v>
      </c>
      <c r="X88" s="15" t="s">
        <v>27</v>
      </c>
      <c r="Y88" s="15" t="s">
        <v>28</v>
      </c>
      <c r="Z88" s="15" t="s">
        <v>28</v>
      </c>
      <c r="AA88" s="15" t="s">
        <v>28</v>
      </c>
      <c r="AB88" s="15" t="s">
        <v>28</v>
      </c>
      <c r="AC88" s="15" t="s">
        <v>28</v>
      </c>
      <c r="AD88" s="15" t="s">
        <v>28</v>
      </c>
      <c r="AE88" s="15" t="s">
        <v>28</v>
      </c>
      <c r="AF88" s="15" t="s">
        <v>28</v>
      </c>
      <c r="AG88" s="15" t="s">
        <v>28</v>
      </c>
      <c r="AH88" s="15" t="s">
        <v>28</v>
      </c>
      <c r="AI88" s="15" t="s">
        <v>28</v>
      </c>
      <c r="AJ88" s="15" t="s">
        <v>28</v>
      </c>
      <c r="AK88" s="15" t="s">
        <v>28</v>
      </c>
      <c r="AL88" s="15" t="s">
        <v>28</v>
      </c>
      <c r="AM88" s="15" t="s">
        <v>28</v>
      </c>
      <c r="AN88" s="15" t="s">
        <v>28</v>
      </c>
      <c r="AO88" s="15" t="s">
        <v>28</v>
      </c>
      <c r="AP88" s="17" t="s">
        <v>584</v>
      </c>
      <c r="AQ88" s="17" t="s">
        <v>573</v>
      </c>
      <c r="AR88" s="17" t="s">
        <v>634</v>
      </c>
      <c r="AS88" s="17" t="s">
        <v>598</v>
      </c>
      <c r="AT88" s="17" t="s">
        <v>438</v>
      </c>
      <c r="AU88" s="17" t="s">
        <v>439</v>
      </c>
      <c r="AV88" s="15"/>
      <c r="BO88" s="17" t="s">
        <v>722</v>
      </c>
      <c r="BQ88" s="17">
        <v>7</v>
      </c>
      <c r="BR88" s="17" t="s">
        <v>770</v>
      </c>
    </row>
    <row r="89" spans="1:70" x14ac:dyDescent="0.25">
      <c r="A89" s="15" t="s">
        <v>76</v>
      </c>
      <c r="B89" s="17" t="s">
        <v>148</v>
      </c>
      <c r="C89" s="18" t="s">
        <v>227</v>
      </c>
      <c r="D89" s="18">
        <v>31.039000000000001</v>
      </c>
      <c r="E89" s="18">
        <v>0.03</v>
      </c>
      <c r="F89" s="16">
        <f>Table1[[#This Row],[Column2]]-Table1[[#This Row],[Column22]]</f>
        <v>31.009</v>
      </c>
      <c r="G89" s="16">
        <f>Table1[[#This Row],[Column2]]+Table1[[#This Row],[Column22]]</f>
        <v>31.069000000000003</v>
      </c>
      <c r="H89" s="18" t="s">
        <v>322</v>
      </c>
      <c r="I89" s="18" t="s">
        <v>228</v>
      </c>
      <c r="J89" s="18">
        <v>30.178999999999998</v>
      </c>
      <c r="K89" s="18">
        <v>3.1E-2</v>
      </c>
      <c r="L89" s="16">
        <f>Table1[[#This Row],[Column3]]-Table1[[#This Row],[Column4]]</f>
        <v>30.148</v>
      </c>
      <c r="M89" s="16">
        <f>Table1[[#This Row],[Column3]]+Table1[[#This Row],[Column4]]</f>
        <v>30.209999999999997</v>
      </c>
      <c r="N89" s="15" t="s">
        <v>30</v>
      </c>
      <c r="O89" s="18" t="s">
        <v>323</v>
      </c>
      <c r="P89" s="15" t="s">
        <v>253</v>
      </c>
      <c r="Q89" s="15">
        <v>496.2</v>
      </c>
      <c r="R89" s="15">
        <v>0.5</v>
      </c>
      <c r="S89" s="15">
        <f>Table1[[#This Row],[Column5]]-Table1[[#This Row],[Column6]]</f>
        <v>495.7</v>
      </c>
      <c r="T89" s="15">
        <f>Table1[[#This Row],[Column5]]+Table1[[#This Row],[Column6]]</f>
        <v>496.7</v>
      </c>
      <c r="U89" s="15" t="s">
        <v>24</v>
      </c>
      <c r="V89" s="17">
        <v>270</v>
      </c>
      <c r="W89" s="15" t="s">
        <v>28</v>
      </c>
      <c r="X89" s="15" t="s">
        <v>28</v>
      </c>
      <c r="Y89" s="15" t="s">
        <v>28</v>
      </c>
      <c r="Z89" s="15" t="s">
        <v>28</v>
      </c>
      <c r="AA89" s="15" t="s">
        <v>28</v>
      </c>
      <c r="AB89" s="15" t="s">
        <v>28</v>
      </c>
      <c r="AC89" s="15" t="s">
        <v>10</v>
      </c>
      <c r="AD89" s="15" t="s">
        <v>28</v>
      </c>
      <c r="AE89" s="15" t="s">
        <v>28</v>
      </c>
      <c r="AF89" s="15" t="s">
        <v>28</v>
      </c>
      <c r="AG89" s="15" t="s">
        <v>28</v>
      </c>
      <c r="AH89" s="15" t="s">
        <v>28</v>
      </c>
      <c r="AI89" s="15" t="s">
        <v>28</v>
      </c>
      <c r="AJ89" s="15" t="s">
        <v>28</v>
      </c>
      <c r="AK89" s="15" t="s">
        <v>28</v>
      </c>
      <c r="AL89" s="15" t="s">
        <v>28</v>
      </c>
      <c r="AM89" s="15" t="s">
        <v>28</v>
      </c>
      <c r="AN89" s="15" t="s">
        <v>28</v>
      </c>
      <c r="AO89" s="15" t="s">
        <v>28</v>
      </c>
      <c r="AP89" s="17" t="s">
        <v>576</v>
      </c>
      <c r="AQ89" s="17" t="s">
        <v>573</v>
      </c>
      <c r="AR89" s="17" t="s">
        <v>574</v>
      </c>
      <c r="AS89" s="17" t="s">
        <v>575</v>
      </c>
      <c r="AT89" s="17" t="s">
        <v>438</v>
      </c>
      <c r="AU89" s="17" t="s">
        <v>464</v>
      </c>
      <c r="AV89" s="15"/>
      <c r="BO89" s="17" t="s">
        <v>723</v>
      </c>
      <c r="BQ89" s="17">
        <v>8</v>
      </c>
      <c r="BR89" s="17" t="s">
        <v>772</v>
      </c>
    </row>
    <row r="90" spans="1:70" x14ac:dyDescent="0.25">
      <c r="A90" s="15" t="s">
        <v>77</v>
      </c>
      <c r="B90" s="17" t="s">
        <v>148</v>
      </c>
      <c r="C90" s="15" t="s">
        <v>227</v>
      </c>
      <c r="D90" s="15">
        <v>31.039000000000001</v>
      </c>
      <c r="E90" s="15">
        <v>0.03</v>
      </c>
      <c r="F90" s="16">
        <f>Table1[[#This Row],[Column2]]-Table1[[#This Row],[Column22]]</f>
        <v>31.009</v>
      </c>
      <c r="G90" s="16">
        <f>Table1[[#This Row],[Column2]]+Table1[[#This Row],[Column22]]</f>
        <v>31.069000000000003</v>
      </c>
      <c r="H90" s="15" t="s">
        <v>322</v>
      </c>
      <c r="I90" s="15" t="s">
        <v>228</v>
      </c>
      <c r="J90" s="15">
        <v>30.178999999999998</v>
      </c>
      <c r="K90" s="15">
        <v>3.1E-2</v>
      </c>
      <c r="L90" s="16">
        <f>Table1[[#This Row],[Column3]]-Table1[[#This Row],[Column4]]</f>
        <v>30.148</v>
      </c>
      <c r="M90" s="16">
        <f>Table1[[#This Row],[Column3]]+Table1[[#This Row],[Column4]]</f>
        <v>30.209999999999997</v>
      </c>
      <c r="N90" s="15" t="s">
        <v>30</v>
      </c>
      <c r="O90" s="15" t="s">
        <v>323</v>
      </c>
      <c r="P90" s="15" t="s">
        <v>254</v>
      </c>
      <c r="Q90" s="15">
        <v>488.3</v>
      </c>
      <c r="R90" s="15">
        <v>0.5</v>
      </c>
      <c r="S90" s="15">
        <f>Table1[[#This Row],[Column5]]-Table1[[#This Row],[Column6]]</f>
        <v>487.8</v>
      </c>
      <c r="T90" s="15">
        <f>Table1[[#This Row],[Column5]]+Table1[[#This Row],[Column6]]</f>
        <v>488.8</v>
      </c>
      <c r="U90" s="15" t="s">
        <v>24</v>
      </c>
      <c r="V90" s="17">
        <v>265</v>
      </c>
      <c r="W90" s="15" t="s">
        <v>28</v>
      </c>
      <c r="X90" s="15" t="s">
        <v>28</v>
      </c>
      <c r="Y90" s="15" t="s">
        <v>28</v>
      </c>
      <c r="Z90" s="15" t="s">
        <v>28</v>
      </c>
      <c r="AA90" s="15" t="s">
        <v>28</v>
      </c>
      <c r="AB90" s="15" t="s">
        <v>9</v>
      </c>
      <c r="AC90" s="15" t="s">
        <v>28</v>
      </c>
      <c r="AD90" s="15" t="s">
        <v>28</v>
      </c>
      <c r="AE90" s="15" t="s">
        <v>28</v>
      </c>
      <c r="AF90" s="15" t="s">
        <v>28</v>
      </c>
      <c r="AG90" s="15" t="s">
        <v>28</v>
      </c>
      <c r="AH90" s="15" t="s">
        <v>28</v>
      </c>
      <c r="AI90" s="15" t="s">
        <v>28</v>
      </c>
      <c r="AJ90" s="15" t="s">
        <v>28</v>
      </c>
      <c r="AK90" s="15" t="s">
        <v>28</v>
      </c>
      <c r="AL90" s="15" t="s">
        <v>28</v>
      </c>
      <c r="AM90" s="15" t="s">
        <v>28</v>
      </c>
      <c r="AN90" s="15" t="s">
        <v>28</v>
      </c>
      <c r="AO90" s="15" t="s">
        <v>28</v>
      </c>
      <c r="AP90" s="17" t="s">
        <v>576</v>
      </c>
      <c r="AQ90" s="17" t="s">
        <v>573</v>
      </c>
      <c r="AR90" s="17" t="s">
        <v>574</v>
      </c>
      <c r="AS90" s="17" t="s">
        <v>575</v>
      </c>
      <c r="AT90" s="17" t="s">
        <v>438</v>
      </c>
      <c r="AU90" s="17" t="s">
        <v>464</v>
      </c>
      <c r="AV90" s="15"/>
      <c r="BO90" s="17" t="s">
        <v>723</v>
      </c>
      <c r="BQ90" s="17">
        <v>8</v>
      </c>
      <c r="BR90" s="17" t="s">
        <v>772</v>
      </c>
    </row>
    <row r="91" spans="1:70" x14ac:dyDescent="0.25">
      <c r="A91" s="15" t="s">
        <v>78</v>
      </c>
      <c r="B91" s="17" t="s">
        <v>148</v>
      </c>
      <c r="C91" s="16" t="s">
        <v>227</v>
      </c>
      <c r="D91" s="16">
        <v>31.039000000000001</v>
      </c>
      <c r="E91" s="16">
        <v>0.03</v>
      </c>
      <c r="F91" s="16">
        <f>Table1[[#This Row],[Column2]]-Table1[[#This Row],[Column22]]</f>
        <v>31.009</v>
      </c>
      <c r="G91" s="16">
        <f>Table1[[#This Row],[Column2]]+Table1[[#This Row],[Column22]]</f>
        <v>31.069000000000003</v>
      </c>
      <c r="H91" s="15" t="s">
        <v>322</v>
      </c>
      <c r="I91" s="16" t="s">
        <v>228</v>
      </c>
      <c r="J91" s="16">
        <v>30.178999999999998</v>
      </c>
      <c r="K91" s="16">
        <v>3.1E-2</v>
      </c>
      <c r="L91" s="16">
        <f>Table1[[#This Row],[Column3]]-Table1[[#This Row],[Column4]]</f>
        <v>30.148</v>
      </c>
      <c r="M91" s="16">
        <f>Table1[[#This Row],[Column3]]+Table1[[#This Row],[Column4]]</f>
        <v>30.209999999999997</v>
      </c>
      <c r="N91" s="15" t="s">
        <v>30</v>
      </c>
      <c r="O91" s="15" t="s">
        <v>323</v>
      </c>
      <c r="P91" s="15" t="s">
        <v>255</v>
      </c>
      <c r="Q91" s="15">
        <v>433.4</v>
      </c>
      <c r="R91" s="15">
        <v>0.5</v>
      </c>
      <c r="S91" s="15">
        <f>Table1[[#This Row],[Column5]]-Table1[[#This Row],[Column6]]</f>
        <v>432.9</v>
      </c>
      <c r="T91" s="15">
        <f>Table1[[#This Row],[Column5]]+Table1[[#This Row],[Column6]]</f>
        <v>433.9</v>
      </c>
      <c r="U91" s="15" t="s">
        <v>24</v>
      </c>
      <c r="V91" s="17">
        <v>150</v>
      </c>
      <c r="W91" s="15">
        <v>263</v>
      </c>
      <c r="X91" s="15" t="s">
        <v>28</v>
      </c>
      <c r="Y91" s="15" t="s">
        <v>28</v>
      </c>
      <c r="Z91" s="15" t="s">
        <v>28</v>
      </c>
      <c r="AA91" s="15" t="s">
        <v>28</v>
      </c>
      <c r="AB91" s="15" t="s">
        <v>28</v>
      </c>
      <c r="AC91" s="15" t="s">
        <v>28</v>
      </c>
      <c r="AD91" s="15" t="s">
        <v>28</v>
      </c>
      <c r="AE91" s="15" t="s">
        <v>28</v>
      </c>
      <c r="AF91" s="15" t="s">
        <v>28</v>
      </c>
      <c r="AG91" s="15" t="s">
        <v>28</v>
      </c>
      <c r="AH91" s="15" t="s">
        <v>28</v>
      </c>
      <c r="AI91" s="15" t="s">
        <v>28</v>
      </c>
      <c r="AJ91" s="15" t="s">
        <v>28</v>
      </c>
      <c r="AK91" s="15" t="s">
        <v>28</v>
      </c>
      <c r="AL91" s="15" t="s">
        <v>28</v>
      </c>
      <c r="AM91" s="15" t="s">
        <v>28</v>
      </c>
      <c r="AN91" s="15" t="s">
        <v>28</v>
      </c>
      <c r="AO91" s="15" t="s">
        <v>28</v>
      </c>
      <c r="AP91" s="17" t="s">
        <v>576</v>
      </c>
      <c r="AQ91" s="17" t="s">
        <v>573</v>
      </c>
      <c r="AR91" s="17" t="s">
        <v>574</v>
      </c>
      <c r="AS91" s="17" t="s">
        <v>575</v>
      </c>
      <c r="AT91" s="17" t="s">
        <v>438</v>
      </c>
      <c r="AU91" s="17" t="s">
        <v>464</v>
      </c>
      <c r="AV91" s="15"/>
      <c r="BO91" s="17" t="s">
        <v>723</v>
      </c>
      <c r="BQ91" s="17">
        <v>8</v>
      </c>
      <c r="BR91" s="17" t="s">
        <v>772</v>
      </c>
    </row>
    <row r="92" spans="1:70" x14ac:dyDescent="0.25">
      <c r="A92" s="15" t="s">
        <v>79</v>
      </c>
      <c r="B92" s="17" t="s">
        <v>148</v>
      </c>
      <c r="C92" s="16" t="s">
        <v>227</v>
      </c>
      <c r="D92" s="16">
        <v>31.039000000000001</v>
      </c>
      <c r="E92" s="16">
        <v>0.03</v>
      </c>
      <c r="F92" s="16">
        <f>Table1[[#This Row],[Column2]]-Table1[[#This Row],[Column22]]</f>
        <v>31.009</v>
      </c>
      <c r="G92" s="16">
        <f>Table1[[#This Row],[Column2]]+Table1[[#This Row],[Column22]]</f>
        <v>31.069000000000003</v>
      </c>
      <c r="H92" s="15" t="s">
        <v>322</v>
      </c>
      <c r="I92" s="16" t="s">
        <v>228</v>
      </c>
      <c r="J92" s="16">
        <v>30.178999999999998</v>
      </c>
      <c r="K92" s="16">
        <v>3.1E-2</v>
      </c>
      <c r="L92" s="16">
        <f>Table1[[#This Row],[Column3]]-Table1[[#This Row],[Column4]]</f>
        <v>30.148</v>
      </c>
      <c r="M92" s="16">
        <f>Table1[[#This Row],[Column3]]+Table1[[#This Row],[Column4]]</f>
        <v>30.209999999999997</v>
      </c>
      <c r="N92" s="15" t="s">
        <v>30</v>
      </c>
      <c r="O92" s="15" t="s">
        <v>323</v>
      </c>
      <c r="P92" s="15" t="s">
        <v>256</v>
      </c>
      <c r="Q92" s="15">
        <v>442.4</v>
      </c>
      <c r="R92" s="15">
        <v>0.5</v>
      </c>
      <c r="S92" s="15">
        <f>Table1[[#This Row],[Column5]]-Table1[[#This Row],[Column6]]</f>
        <v>441.9</v>
      </c>
      <c r="T92" s="15">
        <f>Table1[[#This Row],[Column5]]+Table1[[#This Row],[Column6]]</f>
        <v>442.9</v>
      </c>
      <c r="U92" s="15" t="s">
        <v>24</v>
      </c>
      <c r="V92" s="17">
        <v>226</v>
      </c>
      <c r="W92" s="15" t="s">
        <v>28</v>
      </c>
      <c r="X92" s="15" t="s">
        <v>27</v>
      </c>
      <c r="Y92" s="15" t="s">
        <v>28</v>
      </c>
      <c r="Z92" s="15" t="s">
        <v>28</v>
      </c>
      <c r="AA92" s="15" t="s">
        <v>28</v>
      </c>
      <c r="AB92" s="15" t="s">
        <v>28</v>
      </c>
      <c r="AC92" s="15" t="s">
        <v>28</v>
      </c>
      <c r="AD92" s="15" t="s">
        <v>28</v>
      </c>
      <c r="AE92" s="15" t="s">
        <v>28</v>
      </c>
      <c r="AF92" s="15" t="s">
        <v>28</v>
      </c>
      <c r="AG92" s="15" t="s">
        <v>28</v>
      </c>
      <c r="AH92" s="15" t="s">
        <v>28</v>
      </c>
      <c r="AI92" s="15" t="s">
        <v>28</v>
      </c>
      <c r="AJ92" s="15" t="s">
        <v>28</v>
      </c>
      <c r="AK92" s="15" t="s">
        <v>28</v>
      </c>
      <c r="AL92" s="15" t="s">
        <v>28</v>
      </c>
      <c r="AM92" s="15" t="s">
        <v>28</v>
      </c>
      <c r="AN92" s="15" t="s">
        <v>28</v>
      </c>
      <c r="AO92" s="15" t="s">
        <v>28</v>
      </c>
      <c r="AP92" s="17" t="s">
        <v>576</v>
      </c>
      <c r="AQ92" s="17" t="s">
        <v>573</v>
      </c>
      <c r="AR92" s="17" t="s">
        <v>574</v>
      </c>
      <c r="AS92" s="17" t="s">
        <v>575</v>
      </c>
      <c r="AT92" s="17" t="s">
        <v>438</v>
      </c>
      <c r="AU92" s="17" t="s">
        <v>464</v>
      </c>
      <c r="AV92" s="15"/>
      <c r="BO92" s="17" t="s">
        <v>723</v>
      </c>
      <c r="BQ92" s="17">
        <v>7</v>
      </c>
      <c r="BR92" s="17" t="s">
        <v>772</v>
      </c>
    </row>
    <row r="93" spans="1:70" x14ac:dyDescent="0.25">
      <c r="A93" s="15" t="s">
        <v>80</v>
      </c>
      <c r="B93" s="17" t="s">
        <v>148</v>
      </c>
      <c r="C93" s="16" t="s">
        <v>339</v>
      </c>
      <c r="D93" s="16">
        <v>31.009</v>
      </c>
      <c r="E93" s="16">
        <v>3.1E-2</v>
      </c>
      <c r="F93" s="16">
        <f>Table1[[#This Row],[Column2]]-Table1[[#This Row],[Column22]]</f>
        <v>30.978000000000002</v>
      </c>
      <c r="G93" s="16">
        <f>Table1[[#This Row],[Column2]]+Table1[[#This Row],[Column22]]</f>
        <v>31.04</v>
      </c>
      <c r="H93" s="15" t="s">
        <v>321</v>
      </c>
      <c r="I93" s="16" t="s">
        <v>339</v>
      </c>
      <c r="J93" s="16">
        <v>31.009</v>
      </c>
      <c r="K93" s="16">
        <v>3.1E-2</v>
      </c>
      <c r="L93" s="16">
        <f>Table1[[#This Row],[Column3]]-Table1[[#This Row],[Column4]]</f>
        <v>30.978000000000002</v>
      </c>
      <c r="M93" s="16">
        <f>Table1[[#This Row],[Column3]]+Table1[[#This Row],[Column4]]</f>
        <v>31.04</v>
      </c>
      <c r="N93" s="15" t="s">
        <v>30</v>
      </c>
      <c r="O93" s="15" t="s">
        <v>323</v>
      </c>
      <c r="P93" s="15" t="s">
        <v>257</v>
      </c>
      <c r="Q93" s="15">
        <v>551.1</v>
      </c>
      <c r="R93" s="15">
        <v>0.5</v>
      </c>
      <c r="S93" s="15">
        <f>Table1[[#This Row],[Column5]]-Table1[[#This Row],[Column6]]</f>
        <v>550.6</v>
      </c>
      <c r="T93" s="15">
        <f>Table1[[#This Row],[Column5]]+Table1[[#This Row],[Column6]]</f>
        <v>551.6</v>
      </c>
      <c r="U93" s="15" t="s">
        <v>24</v>
      </c>
      <c r="V93" s="17">
        <v>275</v>
      </c>
      <c r="W93" s="15" t="s">
        <v>28</v>
      </c>
      <c r="X93" s="15" t="s">
        <v>27</v>
      </c>
      <c r="Y93" s="15" t="s">
        <v>28</v>
      </c>
      <c r="Z93" s="15" t="s">
        <v>28</v>
      </c>
      <c r="AA93" s="15" t="s">
        <v>28</v>
      </c>
      <c r="AB93" s="15" t="s">
        <v>28</v>
      </c>
      <c r="AC93" s="15" t="s">
        <v>28</v>
      </c>
      <c r="AD93" s="15" t="s">
        <v>28</v>
      </c>
      <c r="AE93" s="15" t="s">
        <v>28</v>
      </c>
      <c r="AF93" s="15" t="s">
        <v>28</v>
      </c>
      <c r="AG93" s="15" t="s">
        <v>28</v>
      </c>
      <c r="AH93" s="15" t="s">
        <v>28</v>
      </c>
      <c r="AI93" s="15" t="s">
        <v>28</v>
      </c>
      <c r="AJ93" s="15" t="s">
        <v>28</v>
      </c>
      <c r="AK93" s="15" t="s">
        <v>28</v>
      </c>
      <c r="AL93" s="15" t="s">
        <v>28</v>
      </c>
      <c r="AM93" s="15" t="s">
        <v>28</v>
      </c>
      <c r="AN93" s="15" t="s">
        <v>28</v>
      </c>
      <c r="AO93" s="15" t="s">
        <v>28</v>
      </c>
      <c r="AP93" s="17" t="s">
        <v>584</v>
      </c>
      <c r="AQ93" s="17" t="s">
        <v>573</v>
      </c>
      <c r="AR93" s="17" t="s">
        <v>633</v>
      </c>
      <c r="AS93" s="17" t="s">
        <v>598</v>
      </c>
      <c r="AT93" s="17" t="s">
        <v>438</v>
      </c>
      <c r="AU93" s="17" t="s">
        <v>439</v>
      </c>
      <c r="AV93" s="15"/>
      <c r="BO93" s="17" t="s">
        <v>722</v>
      </c>
      <c r="BQ93" s="17">
        <v>7</v>
      </c>
      <c r="BR93" s="17" t="s">
        <v>770</v>
      </c>
    </row>
    <row r="94" spans="1:70" x14ac:dyDescent="0.25">
      <c r="A94" s="15" t="s">
        <v>81</v>
      </c>
      <c r="B94" s="17" t="s">
        <v>148</v>
      </c>
      <c r="C94" s="16" t="s">
        <v>231</v>
      </c>
      <c r="D94" s="16">
        <v>27.861999999999998</v>
      </c>
      <c r="E94" s="16">
        <v>0.03</v>
      </c>
      <c r="F94" s="16">
        <f>Table1[[#This Row],[Column2]]-Table1[[#This Row],[Column22]]</f>
        <v>27.831999999999997</v>
      </c>
      <c r="G94" s="16">
        <f>Table1[[#This Row],[Column2]]+Table1[[#This Row],[Column22]]</f>
        <v>27.891999999999999</v>
      </c>
      <c r="H94" s="15" t="s">
        <v>322</v>
      </c>
      <c r="I94" s="16" t="s">
        <v>259</v>
      </c>
      <c r="J94" s="16">
        <v>27.844999999999999</v>
      </c>
      <c r="K94" s="16">
        <v>2.9000000000000001E-2</v>
      </c>
      <c r="L94" s="16">
        <f>Table1[[#This Row],[Column3]]-Table1[[#This Row],[Column4]]</f>
        <v>27.815999999999999</v>
      </c>
      <c r="M94" s="16">
        <f>Table1[[#This Row],[Column3]]+Table1[[#This Row],[Column4]]</f>
        <v>27.873999999999999</v>
      </c>
      <c r="N94" s="15" t="s">
        <v>30</v>
      </c>
      <c r="O94" s="15" t="s">
        <v>326</v>
      </c>
      <c r="P94" s="15" t="s">
        <v>258</v>
      </c>
      <c r="Q94" s="15">
        <v>422.4</v>
      </c>
      <c r="R94" s="15">
        <v>0.5</v>
      </c>
      <c r="S94" s="15">
        <f>Table1[[#This Row],[Column5]]-Table1[[#This Row],[Column6]]</f>
        <v>421.9</v>
      </c>
      <c r="T94" s="15">
        <f>Table1[[#This Row],[Column5]]+Table1[[#This Row],[Column6]]</f>
        <v>422.9</v>
      </c>
      <c r="U94" s="15" t="s">
        <v>24</v>
      </c>
      <c r="V94" s="17">
        <v>216</v>
      </c>
      <c r="W94" s="15" t="s">
        <v>28</v>
      </c>
      <c r="X94" s="15" t="s">
        <v>27</v>
      </c>
      <c r="Y94" s="15" t="s">
        <v>28</v>
      </c>
      <c r="Z94" s="15" t="s">
        <v>28</v>
      </c>
      <c r="AA94" s="15" t="s">
        <v>28</v>
      </c>
      <c r="AB94" s="15" t="s">
        <v>28</v>
      </c>
      <c r="AC94" s="15" t="s">
        <v>28</v>
      </c>
      <c r="AD94" s="15" t="s">
        <v>28</v>
      </c>
      <c r="AE94" s="15" t="s">
        <v>28</v>
      </c>
      <c r="AF94" s="15" t="s">
        <v>28</v>
      </c>
      <c r="AG94" s="15" t="s">
        <v>28</v>
      </c>
      <c r="AH94" s="15" t="s">
        <v>28</v>
      </c>
      <c r="AI94" s="15" t="s">
        <v>28</v>
      </c>
      <c r="AJ94" s="15" t="s">
        <v>28</v>
      </c>
      <c r="AK94" s="15" t="s">
        <v>28</v>
      </c>
      <c r="AL94" s="15" t="s">
        <v>28</v>
      </c>
      <c r="AM94" s="15" t="s">
        <v>28</v>
      </c>
      <c r="AN94" s="15" t="s">
        <v>28</v>
      </c>
      <c r="AO94" s="15" t="s">
        <v>28</v>
      </c>
      <c r="AP94" s="17" t="s">
        <v>590</v>
      </c>
      <c r="AQ94" s="17" t="s">
        <v>585</v>
      </c>
      <c r="AR94" s="17" t="s">
        <v>591</v>
      </c>
      <c r="AS94" s="17" t="s">
        <v>592</v>
      </c>
      <c r="AT94" s="17" t="s">
        <v>588</v>
      </c>
      <c r="AU94" s="17" t="s">
        <v>464</v>
      </c>
      <c r="AV94" s="15"/>
      <c r="BO94" s="17" t="s">
        <v>722</v>
      </c>
      <c r="BQ94" s="17">
        <v>7</v>
      </c>
      <c r="BR94" s="17" t="s">
        <v>772</v>
      </c>
    </row>
    <row r="95" spans="1:70" x14ac:dyDescent="0.25">
      <c r="A95" s="15" t="s">
        <v>82</v>
      </c>
      <c r="B95" s="17" t="s">
        <v>148</v>
      </c>
      <c r="C95" s="15" t="s">
        <v>231</v>
      </c>
      <c r="D95" s="15">
        <v>27.861999999999998</v>
      </c>
      <c r="E95" s="15">
        <v>0.03</v>
      </c>
      <c r="F95" s="16">
        <f>Table1[[#This Row],[Column2]]-Table1[[#This Row],[Column22]]</f>
        <v>27.831999999999997</v>
      </c>
      <c r="G95" s="16">
        <f>Table1[[#This Row],[Column2]]+Table1[[#This Row],[Column22]]</f>
        <v>27.891999999999999</v>
      </c>
      <c r="H95" s="15" t="s">
        <v>322</v>
      </c>
      <c r="I95" s="15" t="s">
        <v>248</v>
      </c>
      <c r="J95" s="15">
        <v>26.265999999999998</v>
      </c>
      <c r="K95" s="15">
        <v>3.1E-2</v>
      </c>
      <c r="L95" s="16">
        <f>Table1[[#This Row],[Column3]]-Table1[[#This Row],[Column4]]</f>
        <v>26.234999999999999</v>
      </c>
      <c r="M95" s="16">
        <f>Table1[[#This Row],[Column3]]+Table1[[#This Row],[Column4]]</f>
        <v>26.296999999999997</v>
      </c>
      <c r="N95" s="15" t="s">
        <v>30</v>
      </c>
      <c r="O95" s="15" t="s">
        <v>326</v>
      </c>
      <c r="P95" s="18" t="s">
        <v>260</v>
      </c>
      <c r="Q95" s="18">
        <v>706.7</v>
      </c>
      <c r="R95" s="18">
        <v>0.5</v>
      </c>
      <c r="S95" s="15">
        <f>Table1[[#This Row],[Column5]]-Table1[[#This Row],[Column6]]</f>
        <v>706.2</v>
      </c>
      <c r="T95" s="15">
        <f>Table1[[#This Row],[Column5]]+Table1[[#This Row],[Column6]]</f>
        <v>707.2</v>
      </c>
      <c r="U95" s="18" t="s">
        <v>24</v>
      </c>
      <c r="V95" s="17">
        <v>358</v>
      </c>
      <c r="W95" s="17">
        <v>510</v>
      </c>
      <c r="X95" s="15" t="s">
        <v>28</v>
      </c>
      <c r="Y95" s="15" t="s">
        <v>28</v>
      </c>
      <c r="Z95" s="15" t="s">
        <v>28</v>
      </c>
      <c r="AA95" s="15" t="s">
        <v>8</v>
      </c>
      <c r="AB95" s="15" t="s">
        <v>28</v>
      </c>
      <c r="AC95" s="15" t="s">
        <v>28</v>
      </c>
      <c r="AD95" s="15" t="s">
        <v>28</v>
      </c>
      <c r="AE95" s="15" t="s">
        <v>28</v>
      </c>
      <c r="AF95" s="15" t="s">
        <v>28</v>
      </c>
      <c r="AG95" s="15" t="s">
        <v>28</v>
      </c>
      <c r="AH95" s="15" t="s">
        <v>28</v>
      </c>
      <c r="AI95" s="15" t="s">
        <v>28</v>
      </c>
      <c r="AJ95" s="15" t="s">
        <v>28</v>
      </c>
      <c r="AK95" s="15" t="s">
        <v>28</v>
      </c>
      <c r="AL95" s="15" t="s">
        <v>28</v>
      </c>
      <c r="AM95" s="15" t="s">
        <v>28</v>
      </c>
      <c r="AN95" s="15" t="s">
        <v>28</v>
      </c>
      <c r="AO95" s="15" t="s">
        <v>28</v>
      </c>
      <c r="AP95" s="17" t="s">
        <v>590</v>
      </c>
      <c r="AQ95" s="17" t="s">
        <v>585</v>
      </c>
      <c r="AR95" s="17" t="s">
        <v>477</v>
      </c>
      <c r="AS95" s="17" t="s">
        <v>462</v>
      </c>
      <c r="AT95" s="17" t="s">
        <v>588</v>
      </c>
      <c r="AU95" s="17" t="s">
        <v>464</v>
      </c>
      <c r="AV95" s="15"/>
      <c r="BO95" s="17" t="s">
        <v>722</v>
      </c>
      <c r="BQ95" s="17">
        <v>8</v>
      </c>
      <c r="BR95" s="17" t="s">
        <v>772</v>
      </c>
    </row>
    <row r="96" spans="1:70" x14ac:dyDescent="0.25">
      <c r="A96" s="15" t="s">
        <v>83</v>
      </c>
      <c r="B96" s="17" t="s">
        <v>148</v>
      </c>
      <c r="C96" s="15" t="s">
        <v>231</v>
      </c>
      <c r="D96" s="15">
        <v>27.861999999999998</v>
      </c>
      <c r="E96" s="15">
        <v>0.03</v>
      </c>
      <c r="F96" s="16">
        <f>Table1[[#This Row],[Column2]]-Table1[[#This Row],[Column22]]</f>
        <v>27.831999999999997</v>
      </c>
      <c r="G96" s="16">
        <f>Table1[[#This Row],[Column2]]+Table1[[#This Row],[Column22]]</f>
        <v>27.891999999999999</v>
      </c>
      <c r="H96" s="15" t="s">
        <v>322</v>
      </c>
      <c r="I96" s="15" t="s">
        <v>248</v>
      </c>
      <c r="J96" s="15">
        <v>26.265999999999998</v>
      </c>
      <c r="K96" s="15">
        <v>3.1E-2</v>
      </c>
      <c r="L96" s="16">
        <f>Table1[[#This Row],[Column3]]-Table1[[#This Row],[Column4]]</f>
        <v>26.234999999999999</v>
      </c>
      <c r="M96" s="16">
        <f>Table1[[#This Row],[Column3]]+Table1[[#This Row],[Column4]]</f>
        <v>26.296999999999997</v>
      </c>
      <c r="N96" s="15" t="s">
        <v>30</v>
      </c>
      <c r="O96" s="15" t="s">
        <v>326</v>
      </c>
      <c r="P96" s="15" t="s">
        <v>261</v>
      </c>
      <c r="Q96" s="15">
        <v>421.7</v>
      </c>
      <c r="R96" s="15">
        <v>0.5</v>
      </c>
      <c r="S96" s="15">
        <f>Table1[[#This Row],[Column5]]-Table1[[#This Row],[Column6]]</f>
        <v>421.2</v>
      </c>
      <c r="T96" s="15">
        <f>Table1[[#This Row],[Column5]]+Table1[[#This Row],[Column6]]</f>
        <v>422.2</v>
      </c>
      <c r="U96" s="15" t="s">
        <v>24</v>
      </c>
      <c r="V96" s="17">
        <v>245</v>
      </c>
      <c r="W96" s="15" t="s">
        <v>28</v>
      </c>
      <c r="X96" s="15" t="s">
        <v>28</v>
      </c>
      <c r="Y96" s="15" t="s">
        <v>28</v>
      </c>
      <c r="Z96" s="15" t="s">
        <v>28</v>
      </c>
      <c r="AA96" s="15" t="s">
        <v>28</v>
      </c>
      <c r="AB96" s="15" t="s">
        <v>28</v>
      </c>
      <c r="AC96" s="15" t="s">
        <v>28</v>
      </c>
      <c r="AD96" s="15" t="s">
        <v>28</v>
      </c>
      <c r="AE96" s="15" t="s">
        <v>28</v>
      </c>
      <c r="AF96" s="15" t="s">
        <v>28</v>
      </c>
      <c r="AG96" s="15" t="s">
        <v>28</v>
      </c>
      <c r="AH96" s="15" t="s">
        <v>28</v>
      </c>
      <c r="AI96" s="15" t="s">
        <v>28</v>
      </c>
      <c r="AJ96" s="15" t="s">
        <v>28</v>
      </c>
      <c r="AK96" s="15" t="s">
        <v>28</v>
      </c>
      <c r="AL96" s="15" t="s">
        <v>19</v>
      </c>
      <c r="AM96" s="15" t="s">
        <v>28</v>
      </c>
      <c r="AN96" s="15" t="s">
        <v>28</v>
      </c>
      <c r="AO96" s="15" t="s">
        <v>28</v>
      </c>
      <c r="AP96" s="17" t="s">
        <v>590</v>
      </c>
      <c r="AQ96" s="17" t="s">
        <v>585</v>
      </c>
      <c r="AR96" s="17" t="s">
        <v>477</v>
      </c>
      <c r="AS96" s="17" t="s">
        <v>462</v>
      </c>
      <c r="AT96" s="17" t="s">
        <v>588</v>
      </c>
      <c r="AU96" s="17" t="s">
        <v>464</v>
      </c>
      <c r="AV96" s="15"/>
      <c r="BO96" s="17" t="s">
        <v>722</v>
      </c>
      <c r="BQ96" s="17">
        <v>9</v>
      </c>
      <c r="BR96" s="17" t="s">
        <v>772</v>
      </c>
    </row>
    <row r="97" spans="1:78" x14ac:dyDescent="0.25">
      <c r="A97" s="15" t="s">
        <v>410</v>
      </c>
      <c r="B97" s="17" t="s">
        <v>148</v>
      </c>
      <c r="C97" s="15" t="s">
        <v>227</v>
      </c>
      <c r="D97" s="15">
        <v>31.039000000000001</v>
      </c>
      <c r="E97" s="15">
        <v>0.03</v>
      </c>
      <c r="F97" s="16">
        <f>Table1[[#This Row],[Column2]]-Table1[[#This Row],[Column22]]</f>
        <v>31.009</v>
      </c>
      <c r="G97" s="16">
        <f>Table1[[#This Row],[Column2]]+Table1[[#This Row],[Column22]]</f>
        <v>31.069000000000003</v>
      </c>
      <c r="H97" s="15" t="s">
        <v>322</v>
      </c>
      <c r="I97" s="15" t="s">
        <v>228</v>
      </c>
      <c r="J97" s="15">
        <v>30.178999999999998</v>
      </c>
      <c r="K97" s="15">
        <v>3.1E-2</v>
      </c>
      <c r="L97" s="16">
        <f>Table1[[#This Row],[Column3]]-Table1[[#This Row],[Column4]]</f>
        <v>30.148</v>
      </c>
      <c r="M97" s="16">
        <f>Table1[[#This Row],[Column3]]+Table1[[#This Row],[Column4]]</f>
        <v>30.209999999999997</v>
      </c>
      <c r="N97" s="15" t="s">
        <v>30</v>
      </c>
      <c r="O97" s="15" t="s">
        <v>323</v>
      </c>
      <c r="P97" s="15" t="s">
        <v>409</v>
      </c>
      <c r="Q97" s="15">
        <v>527.4</v>
      </c>
      <c r="R97" s="15">
        <v>0.5</v>
      </c>
      <c r="S97" s="15">
        <f>Table1[[#This Row],[Column5]]-Table1[[#This Row],[Column6]]</f>
        <v>526.9</v>
      </c>
      <c r="T97" s="15">
        <f>Table1[[#This Row],[Column5]]+Table1[[#This Row],[Column6]]</f>
        <v>527.9</v>
      </c>
      <c r="U97" s="15" t="s">
        <v>24</v>
      </c>
      <c r="V97" s="17">
        <v>268</v>
      </c>
      <c r="W97" s="15" t="s">
        <v>28</v>
      </c>
      <c r="X97" s="15" t="s">
        <v>28</v>
      </c>
      <c r="Y97" s="15" t="s">
        <v>6</v>
      </c>
      <c r="Z97" s="15" t="s">
        <v>28</v>
      </c>
      <c r="AA97" s="15" t="s">
        <v>28</v>
      </c>
      <c r="AB97" s="15" t="s">
        <v>28</v>
      </c>
      <c r="AC97" s="15" t="s">
        <v>28</v>
      </c>
      <c r="AD97" s="15" t="s">
        <v>28</v>
      </c>
      <c r="AE97" s="15" t="s">
        <v>28</v>
      </c>
      <c r="AF97" s="15" t="s">
        <v>28</v>
      </c>
      <c r="AG97" s="15" t="s">
        <v>28</v>
      </c>
      <c r="AH97" s="15" t="s">
        <v>28</v>
      </c>
      <c r="AI97" s="15" t="s">
        <v>28</v>
      </c>
      <c r="AJ97" s="15" t="s">
        <v>28</v>
      </c>
      <c r="AK97" s="15" t="s">
        <v>28</v>
      </c>
      <c r="AL97" s="15" t="s">
        <v>28</v>
      </c>
      <c r="AM97" s="15" t="s">
        <v>28</v>
      </c>
      <c r="AN97" s="15" t="s">
        <v>28</v>
      </c>
      <c r="AO97" s="15" t="s">
        <v>28</v>
      </c>
      <c r="AP97" s="17" t="s">
        <v>576</v>
      </c>
      <c r="AQ97" s="17" t="s">
        <v>573</v>
      </c>
      <c r="AR97" s="17" t="s">
        <v>574</v>
      </c>
      <c r="AS97" s="17" t="s">
        <v>575</v>
      </c>
      <c r="AT97" s="17" t="s">
        <v>438</v>
      </c>
      <c r="AU97" s="17" t="s">
        <v>464</v>
      </c>
      <c r="AV97" s="15"/>
      <c r="BO97" s="17" t="s">
        <v>723</v>
      </c>
      <c r="BP97" s="17" t="s">
        <v>728</v>
      </c>
      <c r="BQ97" s="17">
        <v>7</v>
      </c>
      <c r="BR97" s="17" t="s">
        <v>772</v>
      </c>
    </row>
    <row r="98" spans="1:78" x14ac:dyDescent="0.25">
      <c r="A98" s="15" t="s">
        <v>407</v>
      </c>
      <c r="B98" s="17" t="s">
        <v>148</v>
      </c>
      <c r="C98" s="15" t="s">
        <v>227</v>
      </c>
      <c r="D98" s="15">
        <v>31.039000000000001</v>
      </c>
      <c r="E98" s="15">
        <v>0.03</v>
      </c>
      <c r="F98" s="16">
        <f>Table1[[#This Row],[Column2]]-Table1[[#This Row],[Column22]]</f>
        <v>31.009</v>
      </c>
      <c r="G98" s="16">
        <f>Table1[[#This Row],[Column2]]+Table1[[#This Row],[Column22]]</f>
        <v>31.069000000000003</v>
      </c>
      <c r="H98" s="15" t="s">
        <v>322</v>
      </c>
      <c r="I98" s="15" t="s">
        <v>228</v>
      </c>
      <c r="J98" s="15">
        <v>30.178999999999998</v>
      </c>
      <c r="K98" s="15">
        <v>3.1E-2</v>
      </c>
      <c r="L98" s="16">
        <f>Table1[[#This Row],[Column3]]-Table1[[#This Row],[Column4]]</f>
        <v>30.148</v>
      </c>
      <c r="M98" s="16">
        <f>Table1[[#This Row],[Column3]]+Table1[[#This Row],[Column4]]</f>
        <v>30.209999999999997</v>
      </c>
      <c r="N98" s="15" t="s">
        <v>30</v>
      </c>
      <c r="O98" s="15" t="s">
        <v>323</v>
      </c>
      <c r="P98" s="15" t="s">
        <v>411</v>
      </c>
      <c r="Q98" s="15">
        <v>476.9</v>
      </c>
      <c r="R98" s="15">
        <v>0.5</v>
      </c>
      <c r="S98" s="15">
        <f>Table1[[#This Row],[Column5]]-Table1[[#This Row],[Column6]]</f>
        <v>476.4</v>
      </c>
      <c r="T98" s="15">
        <f>Table1[[#This Row],[Column5]]+Table1[[#This Row],[Column6]]</f>
        <v>477.4</v>
      </c>
      <c r="U98" s="15" t="s">
        <v>24</v>
      </c>
      <c r="V98" s="17">
        <v>263</v>
      </c>
      <c r="W98" s="15" t="s">
        <v>28</v>
      </c>
      <c r="X98" s="15" t="s">
        <v>27</v>
      </c>
      <c r="Y98" s="15" t="s">
        <v>28</v>
      </c>
      <c r="Z98" s="15" t="s">
        <v>28</v>
      </c>
      <c r="AA98" s="15" t="s">
        <v>28</v>
      </c>
      <c r="AB98" s="15" t="s">
        <v>28</v>
      </c>
      <c r="AC98" s="15" t="s">
        <v>28</v>
      </c>
      <c r="AD98" s="15" t="s">
        <v>28</v>
      </c>
      <c r="AE98" s="15" t="s">
        <v>28</v>
      </c>
      <c r="AF98" s="15" t="s">
        <v>28</v>
      </c>
      <c r="AG98" s="15" t="s">
        <v>28</v>
      </c>
      <c r="AH98" s="15" t="s">
        <v>28</v>
      </c>
      <c r="AI98" s="15" t="s">
        <v>28</v>
      </c>
      <c r="AJ98" s="15" t="s">
        <v>28</v>
      </c>
      <c r="AK98" s="15" t="s">
        <v>28</v>
      </c>
      <c r="AL98" s="15" t="s">
        <v>28</v>
      </c>
      <c r="AM98" s="15" t="s">
        <v>28</v>
      </c>
      <c r="AN98" s="15" t="s">
        <v>28</v>
      </c>
      <c r="AO98" s="15" t="s">
        <v>28</v>
      </c>
      <c r="AP98" s="17" t="s">
        <v>576</v>
      </c>
      <c r="AQ98" s="17" t="s">
        <v>573</v>
      </c>
      <c r="AR98" s="17" t="s">
        <v>574</v>
      </c>
      <c r="AS98" s="17" t="s">
        <v>575</v>
      </c>
      <c r="AT98" s="17" t="s">
        <v>438</v>
      </c>
      <c r="AU98" s="17" t="s">
        <v>464</v>
      </c>
      <c r="AV98" s="15"/>
      <c r="BO98" s="17" t="s">
        <v>723</v>
      </c>
      <c r="BQ98" s="17">
        <v>7</v>
      </c>
      <c r="BR98" s="17" t="s">
        <v>772</v>
      </c>
    </row>
    <row r="99" spans="1:78" x14ac:dyDescent="0.25">
      <c r="A99" s="15" t="s">
        <v>415</v>
      </c>
      <c r="B99" s="17" t="s">
        <v>148</v>
      </c>
      <c r="C99" s="15" t="s">
        <v>227</v>
      </c>
      <c r="D99" s="15">
        <v>31.039000000000001</v>
      </c>
      <c r="E99" s="15">
        <v>0.03</v>
      </c>
      <c r="F99" s="16">
        <f>Table1[[#This Row],[Column2]]-Table1[[#This Row],[Column22]]</f>
        <v>31.009</v>
      </c>
      <c r="G99" s="16">
        <f>Table1[[#This Row],[Column2]]+Table1[[#This Row],[Column22]]</f>
        <v>31.069000000000003</v>
      </c>
      <c r="H99" s="15" t="s">
        <v>322</v>
      </c>
      <c r="I99" s="15" t="s">
        <v>228</v>
      </c>
      <c r="J99" s="15">
        <v>30.178999999999998</v>
      </c>
      <c r="K99" s="15">
        <v>3.1E-2</v>
      </c>
      <c r="L99" s="16">
        <f>Table1[[#This Row],[Column3]]-Table1[[#This Row],[Column4]]</f>
        <v>30.148</v>
      </c>
      <c r="M99" s="16">
        <f>Table1[[#This Row],[Column3]]+Table1[[#This Row],[Column4]]</f>
        <v>30.209999999999997</v>
      </c>
      <c r="N99" s="15" t="s">
        <v>30</v>
      </c>
      <c r="O99" s="15" t="s">
        <v>326</v>
      </c>
      <c r="P99" s="15" t="s">
        <v>416</v>
      </c>
      <c r="Q99" s="15">
        <v>456.4</v>
      </c>
      <c r="R99" s="15">
        <v>0.5</v>
      </c>
      <c r="S99" s="15">
        <f>Table1[[#This Row],[Column5]]-Table1[[#This Row],[Column6]]</f>
        <v>455.9</v>
      </c>
      <c r="T99" s="15">
        <f>Table1[[#This Row],[Column5]]+Table1[[#This Row],[Column6]]</f>
        <v>456.9</v>
      </c>
      <c r="U99" s="15" t="s">
        <v>24</v>
      </c>
      <c r="V99" s="17">
        <v>233</v>
      </c>
      <c r="W99" s="19" t="s">
        <v>28</v>
      </c>
      <c r="X99" s="15" t="s">
        <v>28</v>
      </c>
      <c r="Y99" s="15" t="s">
        <v>28</v>
      </c>
      <c r="Z99" s="15" t="s">
        <v>28</v>
      </c>
      <c r="AA99" s="15" t="s">
        <v>28</v>
      </c>
      <c r="AB99" s="15" t="s">
        <v>28</v>
      </c>
      <c r="AC99" s="15" t="s">
        <v>28</v>
      </c>
      <c r="AD99" s="15" t="s">
        <v>28</v>
      </c>
      <c r="AE99" s="15" t="s">
        <v>28</v>
      </c>
      <c r="AF99" s="15" t="s">
        <v>28</v>
      </c>
      <c r="AG99" s="15" t="s">
        <v>28</v>
      </c>
      <c r="AH99" s="15" t="s">
        <v>28</v>
      </c>
      <c r="AI99" s="15" t="s">
        <v>28</v>
      </c>
      <c r="AJ99" s="15" t="s">
        <v>417</v>
      </c>
      <c r="AK99" s="15" t="s">
        <v>28</v>
      </c>
      <c r="AL99" s="15" t="s">
        <v>28</v>
      </c>
      <c r="AM99" s="15" t="s">
        <v>28</v>
      </c>
      <c r="AN99" s="15" t="s">
        <v>28</v>
      </c>
      <c r="AO99" s="15" t="s">
        <v>28</v>
      </c>
      <c r="AP99" s="17" t="s">
        <v>576</v>
      </c>
      <c r="AQ99" s="17" t="s">
        <v>573</v>
      </c>
      <c r="AR99" s="17" t="s">
        <v>574</v>
      </c>
      <c r="AS99" s="17" t="s">
        <v>575</v>
      </c>
      <c r="AT99" s="17" t="s">
        <v>438</v>
      </c>
      <c r="AU99" s="17" t="s">
        <v>464</v>
      </c>
      <c r="AV99" s="15"/>
      <c r="BO99" s="17" t="s">
        <v>723</v>
      </c>
      <c r="BQ99" s="17">
        <v>8</v>
      </c>
      <c r="BR99" s="17" t="s">
        <v>772</v>
      </c>
    </row>
    <row r="100" spans="1:78" x14ac:dyDescent="0.25">
      <c r="A100" s="15" t="s">
        <v>419</v>
      </c>
      <c r="B100" s="17" t="s">
        <v>148</v>
      </c>
      <c r="C100" s="15" t="s">
        <v>227</v>
      </c>
      <c r="D100" s="15">
        <v>31.039000000000001</v>
      </c>
      <c r="E100" s="15">
        <v>0.03</v>
      </c>
      <c r="F100" s="16">
        <f>Table1[[#This Row],[Column2]]-Table1[[#This Row],[Column22]]</f>
        <v>31.009</v>
      </c>
      <c r="G100" s="16">
        <f>Table1[[#This Row],[Column2]]+Table1[[#This Row],[Column22]]</f>
        <v>31.069000000000003</v>
      </c>
      <c r="H100" s="15" t="s">
        <v>322</v>
      </c>
      <c r="I100" s="15" t="s">
        <v>228</v>
      </c>
      <c r="J100" s="15">
        <v>30.178999999999998</v>
      </c>
      <c r="K100" s="15">
        <v>3.1E-2</v>
      </c>
      <c r="L100" s="16">
        <f>Table1[[#This Row],[Column3]]-Table1[[#This Row],[Column4]]</f>
        <v>30.148</v>
      </c>
      <c r="M100" s="16">
        <f>Table1[[#This Row],[Column3]]+Table1[[#This Row],[Column4]]</f>
        <v>30.209999999999997</v>
      </c>
      <c r="N100" s="15" t="s">
        <v>30</v>
      </c>
      <c r="O100" s="15" t="s">
        <v>326</v>
      </c>
      <c r="P100" s="15" t="s">
        <v>418</v>
      </c>
      <c r="Q100" s="15">
        <v>436.4</v>
      </c>
      <c r="R100" s="15">
        <v>0.5</v>
      </c>
      <c r="S100" s="15">
        <f>Table1[[#This Row],[Column5]]-Table1[[#This Row],[Column6]]</f>
        <v>435.9</v>
      </c>
      <c r="T100" s="15">
        <f>Table1[[#This Row],[Column5]]+Table1[[#This Row],[Column6]]</f>
        <v>436.9</v>
      </c>
      <c r="U100" s="15" t="s">
        <v>24</v>
      </c>
      <c r="V100" s="17">
        <v>233</v>
      </c>
      <c r="W100" s="19" t="s">
        <v>28</v>
      </c>
      <c r="X100" s="15" t="s">
        <v>28</v>
      </c>
      <c r="Y100" s="15" t="s">
        <v>28</v>
      </c>
      <c r="Z100" s="15" t="s">
        <v>28</v>
      </c>
      <c r="AA100" s="15" t="s">
        <v>28</v>
      </c>
      <c r="AB100" s="15" t="s">
        <v>28</v>
      </c>
      <c r="AC100" s="15" t="s">
        <v>28</v>
      </c>
      <c r="AD100" s="15" t="s">
        <v>28</v>
      </c>
      <c r="AE100" s="15" t="s">
        <v>28</v>
      </c>
      <c r="AF100" s="15" t="s">
        <v>28</v>
      </c>
      <c r="AG100" s="15" t="s">
        <v>28</v>
      </c>
      <c r="AH100" s="15" t="s">
        <v>28</v>
      </c>
      <c r="AI100" s="15" t="s">
        <v>28</v>
      </c>
      <c r="AJ100" s="15" t="s">
        <v>417</v>
      </c>
      <c r="AK100" s="15" t="s">
        <v>28</v>
      </c>
      <c r="AL100" s="15" t="s">
        <v>28</v>
      </c>
      <c r="AM100" s="15" t="s">
        <v>28</v>
      </c>
      <c r="AN100" s="15" t="s">
        <v>28</v>
      </c>
      <c r="AO100" s="15" t="s">
        <v>28</v>
      </c>
      <c r="AP100" s="17" t="s">
        <v>576</v>
      </c>
      <c r="AQ100" s="17" t="s">
        <v>573</v>
      </c>
      <c r="AR100" s="17" t="s">
        <v>574</v>
      </c>
      <c r="AS100" s="17" t="s">
        <v>575</v>
      </c>
      <c r="AT100" s="17" t="s">
        <v>438</v>
      </c>
      <c r="AU100" s="17" t="s">
        <v>464</v>
      </c>
      <c r="AV100" s="15"/>
      <c r="BO100" s="17" t="s">
        <v>723</v>
      </c>
      <c r="BQ100" s="17">
        <v>8</v>
      </c>
      <c r="BR100" s="17" t="s">
        <v>772</v>
      </c>
    </row>
    <row r="101" spans="1:78" x14ac:dyDescent="0.25">
      <c r="A101" s="15" t="s">
        <v>340</v>
      </c>
      <c r="B101" s="17" t="s">
        <v>148</v>
      </c>
      <c r="C101" s="15" t="s">
        <v>366</v>
      </c>
      <c r="D101" s="15">
        <v>27.86</v>
      </c>
      <c r="E101" s="15">
        <v>0.03</v>
      </c>
      <c r="F101" s="16">
        <f>Table1[[#This Row],[Column2]]-Table1[[#This Row],[Column22]]</f>
        <v>27.83</v>
      </c>
      <c r="G101" s="16">
        <f>Table1[[#This Row],[Column2]]+Table1[[#This Row],[Column22]]</f>
        <v>27.89</v>
      </c>
      <c r="H101" s="15" t="s">
        <v>322</v>
      </c>
      <c r="I101" s="15" t="s">
        <v>302</v>
      </c>
      <c r="J101" s="15">
        <v>27.844999999999999</v>
      </c>
      <c r="K101" s="15">
        <v>0.03</v>
      </c>
      <c r="L101" s="16">
        <f>Table1[[#This Row],[Column3]]-Table1[[#This Row],[Column4]]</f>
        <v>27.814999999999998</v>
      </c>
      <c r="M101" s="16">
        <f>Table1[[#This Row],[Column3]]+Table1[[#This Row],[Column4]]</f>
        <v>27.875</v>
      </c>
      <c r="N101" s="15" t="s">
        <v>30</v>
      </c>
      <c r="O101" s="15" t="s">
        <v>326</v>
      </c>
      <c r="P101" s="15" t="s">
        <v>341</v>
      </c>
      <c r="Q101" s="15">
        <v>719.8</v>
      </c>
      <c r="R101" s="15">
        <v>0.5</v>
      </c>
      <c r="S101" s="15">
        <f>Table1[[#This Row],[Column5]]-Table1[[#This Row],[Column6]]</f>
        <v>719.3</v>
      </c>
      <c r="T101" s="15">
        <f>Table1[[#This Row],[Column5]]+Table1[[#This Row],[Column6]]</f>
        <v>720.3</v>
      </c>
      <c r="U101" s="15" t="s">
        <v>73</v>
      </c>
      <c r="V101" s="17">
        <v>366</v>
      </c>
      <c r="W101" s="15" t="s">
        <v>28</v>
      </c>
      <c r="X101" s="15" t="s">
        <v>27</v>
      </c>
      <c r="Y101" s="15" t="s">
        <v>28</v>
      </c>
      <c r="Z101" s="15" t="s">
        <v>28</v>
      </c>
      <c r="AA101" s="15" t="s">
        <v>28</v>
      </c>
      <c r="AB101" s="15" t="s">
        <v>28</v>
      </c>
      <c r="AC101" s="15" t="s">
        <v>28</v>
      </c>
      <c r="AD101" s="15" t="s">
        <v>28</v>
      </c>
      <c r="AE101" s="15" t="s">
        <v>28</v>
      </c>
      <c r="AF101" s="15" t="s">
        <v>28</v>
      </c>
      <c r="AG101" s="15" t="s">
        <v>28</v>
      </c>
      <c r="AH101" s="15" t="s">
        <v>28</v>
      </c>
      <c r="AI101" s="15" t="s">
        <v>28</v>
      </c>
      <c r="AJ101" s="15" t="s">
        <v>28</v>
      </c>
      <c r="AK101" s="15" t="s">
        <v>28</v>
      </c>
      <c r="AL101" s="15" t="s">
        <v>28</v>
      </c>
      <c r="AM101" s="15" t="s">
        <v>28</v>
      </c>
      <c r="AN101" s="15" t="s">
        <v>28</v>
      </c>
      <c r="AO101" s="15" t="s">
        <v>28</v>
      </c>
      <c r="AP101" s="17" t="s">
        <v>601</v>
      </c>
      <c r="AQ101" s="17" t="s">
        <v>585</v>
      </c>
      <c r="AR101" s="17" t="s">
        <v>591</v>
      </c>
      <c r="AS101" s="17" t="s">
        <v>592</v>
      </c>
      <c r="AT101" s="17" t="s">
        <v>602</v>
      </c>
      <c r="AU101" s="17" t="s">
        <v>464</v>
      </c>
      <c r="AV101" s="15"/>
      <c r="BO101" s="17" t="s">
        <v>722</v>
      </c>
      <c r="BQ101" s="17">
        <v>7</v>
      </c>
      <c r="BR101" s="17" t="s">
        <v>772</v>
      </c>
    </row>
    <row r="102" spans="1:78" x14ac:dyDescent="0.25">
      <c r="A102" s="15" t="s">
        <v>342</v>
      </c>
      <c r="B102" s="17" t="s">
        <v>148</v>
      </c>
      <c r="C102" s="15" t="s">
        <v>366</v>
      </c>
      <c r="D102" s="15">
        <v>27.86</v>
      </c>
      <c r="E102" s="15">
        <v>0.03</v>
      </c>
      <c r="F102" s="16">
        <f>Table1[[#This Row],[Column2]]-Table1[[#This Row],[Column22]]</f>
        <v>27.83</v>
      </c>
      <c r="G102" s="16">
        <f>Table1[[#This Row],[Column2]]+Table1[[#This Row],[Column22]]</f>
        <v>27.89</v>
      </c>
      <c r="H102" s="15" t="s">
        <v>322</v>
      </c>
      <c r="I102" s="15" t="s">
        <v>302</v>
      </c>
      <c r="J102" s="15">
        <v>27.844999999999999</v>
      </c>
      <c r="K102" s="15">
        <v>0.03</v>
      </c>
      <c r="L102" s="16">
        <f>Table1[[#This Row],[Column3]]-Table1[[#This Row],[Column4]]</f>
        <v>27.814999999999998</v>
      </c>
      <c r="M102" s="16">
        <f>Table1[[#This Row],[Column3]]+Table1[[#This Row],[Column4]]</f>
        <v>27.875</v>
      </c>
      <c r="N102" s="15" t="s">
        <v>30</v>
      </c>
      <c r="O102" s="15" t="s">
        <v>326</v>
      </c>
      <c r="P102" s="15" t="s">
        <v>343</v>
      </c>
      <c r="Q102" s="15">
        <v>433.8</v>
      </c>
      <c r="R102" s="15">
        <v>0.5</v>
      </c>
      <c r="S102" s="15">
        <f>Table1[[#This Row],[Column5]]-Table1[[#This Row],[Column6]]</f>
        <v>433.3</v>
      </c>
      <c r="T102" s="15">
        <f>Table1[[#This Row],[Column5]]+Table1[[#This Row],[Column6]]</f>
        <v>434.3</v>
      </c>
      <c r="U102" s="15" t="s">
        <v>73</v>
      </c>
      <c r="V102" s="17">
        <v>230</v>
      </c>
      <c r="W102" s="15" t="s">
        <v>28</v>
      </c>
      <c r="X102" s="15" t="s">
        <v>27</v>
      </c>
      <c r="Y102" s="15" t="s">
        <v>28</v>
      </c>
      <c r="Z102" s="15" t="s">
        <v>28</v>
      </c>
      <c r="AA102" s="15" t="s">
        <v>28</v>
      </c>
      <c r="AB102" s="15" t="s">
        <v>28</v>
      </c>
      <c r="AC102" s="15" t="s">
        <v>28</v>
      </c>
      <c r="AD102" s="15" t="s">
        <v>28</v>
      </c>
      <c r="AE102" s="15" t="s">
        <v>28</v>
      </c>
      <c r="AF102" s="15" t="s">
        <v>28</v>
      </c>
      <c r="AG102" s="15" t="s">
        <v>28</v>
      </c>
      <c r="AH102" s="15" t="s">
        <v>28</v>
      </c>
      <c r="AI102" s="15" t="s">
        <v>28</v>
      </c>
      <c r="AJ102" s="15" t="s">
        <v>28</v>
      </c>
      <c r="AK102" s="15" t="s">
        <v>28</v>
      </c>
      <c r="AL102" s="15" t="s">
        <v>28</v>
      </c>
      <c r="AM102" s="15" t="s">
        <v>28</v>
      </c>
      <c r="AN102" s="15" t="s">
        <v>28</v>
      </c>
      <c r="AO102" s="15" t="s">
        <v>28</v>
      </c>
      <c r="AP102" s="17" t="s">
        <v>601</v>
      </c>
      <c r="AQ102" s="17" t="s">
        <v>585</v>
      </c>
      <c r="AR102" s="17" t="s">
        <v>591</v>
      </c>
      <c r="AS102" s="17" t="s">
        <v>592</v>
      </c>
      <c r="AT102" s="17" t="s">
        <v>602</v>
      </c>
      <c r="AU102" s="17" t="s">
        <v>464</v>
      </c>
      <c r="AV102" s="15"/>
      <c r="BO102" s="17" t="s">
        <v>722</v>
      </c>
      <c r="BQ102" s="17">
        <v>7</v>
      </c>
      <c r="BR102" s="17" t="s">
        <v>772</v>
      </c>
    </row>
    <row r="103" spans="1:78" x14ac:dyDescent="0.25">
      <c r="A103" s="15" t="s">
        <v>344</v>
      </c>
      <c r="B103" s="17" t="s">
        <v>148</v>
      </c>
      <c r="C103" s="15" t="s">
        <v>366</v>
      </c>
      <c r="D103" s="15">
        <v>27.86</v>
      </c>
      <c r="E103" s="15">
        <v>0.03</v>
      </c>
      <c r="F103" s="16">
        <f>Table1[[#This Row],[Column2]]-Table1[[#This Row],[Column22]]</f>
        <v>27.83</v>
      </c>
      <c r="G103" s="16">
        <f>Table1[[#This Row],[Column2]]+Table1[[#This Row],[Column22]]</f>
        <v>27.89</v>
      </c>
      <c r="H103" s="15" t="s">
        <v>322</v>
      </c>
      <c r="I103" s="15" t="s">
        <v>302</v>
      </c>
      <c r="J103" s="15">
        <v>27.844999999999999</v>
      </c>
      <c r="K103" s="15">
        <v>0.03</v>
      </c>
      <c r="L103" s="16">
        <f>Table1[[#This Row],[Column3]]-Table1[[#This Row],[Column4]]</f>
        <v>27.814999999999998</v>
      </c>
      <c r="M103" s="16">
        <f>Table1[[#This Row],[Column3]]+Table1[[#This Row],[Column4]]</f>
        <v>27.875</v>
      </c>
      <c r="N103" s="15" t="s">
        <v>30</v>
      </c>
      <c r="O103" s="15" t="s">
        <v>326</v>
      </c>
      <c r="P103" s="15" t="s">
        <v>343</v>
      </c>
      <c r="Q103" s="15">
        <v>433.8</v>
      </c>
      <c r="R103" s="15">
        <v>0.5</v>
      </c>
      <c r="S103" s="15">
        <f>Table1[[#This Row],[Column5]]-Table1[[#This Row],[Column6]]</f>
        <v>433.3</v>
      </c>
      <c r="T103" s="15">
        <f>Table1[[#This Row],[Column5]]+Table1[[#This Row],[Column6]]</f>
        <v>434.3</v>
      </c>
      <c r="U103" s="15" t="s">
        <v>73</v>
      </c>
      <c r="V103" s="17">
        <v>223</v>
      </c>
      <c r="W103" s="15" t="s">
        <v>28</v>
      </c>
      <c r="X103" s="15" t="s">
        <v>27</v>
      </c>
      <c r="Y103" s="15" t="s">
        <v>28</v>
      </c>
      <c r="Z103" s="15" t="s">
        <v>28</v>
      </c>
      <c r="AA103" s="15" t="s">
        <v>28</v>
      </c>
      <c r="AB103" s="15" t="s">
        <v>28</v>
      </c>
      <c r="AC103" s="15" t="s">
        <v>28</v>
      </c>
      <c r="AD103" s="15" t="s">
        <v>28</v>
      </c>
      <c r="AE103" s="15" t="s">
        <v>28</v>
      </c>
      <c r="AF103" s="15" t="s">
        <v>28</v>
      </c>
      <c r="AG103" s="15" t="s">
        <v>28</v>
      </c>
      <c r="AH103" s="15" t="s">
        <v>28</v>
      </c>
      <c r="AI103" s="15" t="s">
        <v>28</v>
      </c>
      <c r="AJ103" s="15" t="s">
        <v>28</v>
      </c>
      <c r="AK103" s="15" t="s">
        <v>28</v>
      </c>
      <c r="AL103" s="15" t="s">
        <v>28</v>
      </c>
      <c r="AM103" s="15" t="s">
        <v>28</v>
      </c>
      <c r="AN103" s="15" t="s">
        <v>28</v>
      </c>
      <c r="AO103" s="15" t="s">
        <v>28</v>
      </c>
      <c r="AP103" s="17" t="s">
        <v>601</v>
      </c>
      <c r="AQ103" s="17" t="s">
        <v>585</v>
      </c>
      <c r="AR103" s="17" t="s">
        <v>591</v>
      </c>
      <c r="AS103" s="17" t="s">
        <v>592</v>
      </c>
      <c r="AT103" s="17" t="s">
        <v>602</v>
      </c>
      <c r="AU103" s="17" t="s">
        <v>464</v>
      </c>
      <c r="AV103" s="15"/>
      <c r="BO103" s="17" t="s">
        <v>722</v>
      </c>
      <c r="BQ103" s="17">
        <v>7</v>
      </c>
      <c r="BR103" s="17" t="s">
        <v>772</v>
      </c>
    </row>
    <row r="104" spans="1:78" x14ac:dyDescent="0.25">
      <c r="A104" s="15" t="s">
        <v>448</v>
      </c>
      <c r="B104" s="17" t="s">
        <v>148</v>
      </c>
      <c r="C104" s="16" t="s">
        <v>231</v>
      </c>
      <c r="D104" s="16">
        <v>27.861999999999998</v>
      </c>
      <c r="E104" s="16">
        <v>0.03</v>
      </c>
      <c r="F104" s="16">
        <f>Table1[[#This Row],[Column2]]-Table1[[#This Row],[Column22]]</f>
        <v>27.831999999999997</v>
      </c>
      <c r="G104" s="16">
        <f>Table1[[#This Row],[Column2]]+Table1[[#This Row],[Column22]]</f>
        <v>27.891999999999999</v>
      </c>
      <c r="H104" s="15" t="s">
        <v>322</v>
      </c>
      <c r="I104" s="16" t="s">
        <v>302</v>
      </c>
      <c r="J104" s="16">
        <v>27.844999999999999</v>
      </c>
      <c r="K104" s="16">
        <v>0.03</v>
      </c>
      <c r="L104" s="16">
        <f>Table1[[#This Row],[Column3]]-Table1[[#This Row],[Column4]]</f>
        <v>27.814999999999998</v>
      </c>
      <c r="M104" s="16">
        <f>Table1[[#This Row],[Column3]]+Table1[[#This Row],[Column4]]</f>
        <v>27.875</v>
      </c>
      <c r="N104" s="15" t="s">
        <v>30</v>
      </c>
      <c r="O104" s="15" t="s">
        <v>326</v>
      </c>
      <c r="P104" s="15" t="s">
        <v>449</v>
      </c>
      <c r="Q104" s="15">
        <v>698.8</v>
      </c>
      <c r="R104" s="15">
        <v>0.5</v>
      </c>
      <c r="S104" s="15">
        <f>Table1[[#This Row],[Column5]]-Table1[[#This Row],[Column6]]</f>
        <v>698.3</v>
      </c>
      <c r="T104" s="15">
        <f>Table1[[#This Row],[Column5]]+Table1[[#This Row],[Column6]]</f>
        <v>699.3</v>
      </c>
      <c r="U104" s="15" t="s">
        <v>73</v>
      </c>
      <c r="V104" s="17">
        <v>356</v>
      </c>
      <c r="W104" s="15" t="s">
        <v>28</v>
      </c>
      <c r="X104" s="15" t="s">
        <v>27</v>
      </c>
      <c r="Y104" s="15" t="s">
        <v>28</v>
      </c>
      <c r="Z104" s="15" t="s">
        <v>28</v>
      </c>
      <c r="AA104" s="15" t="s">
        <v>28</v>
      </c>
      <c r="AB104" s="15" t="s">
        <v>28</v>
      </c>
      <c r="AC104" s="15" t="s">
        <v>28</v>
      </c>
      <c r="AD104" s="15" t="s">
        <v>28</v>
      </c>
      <c r="AE104" s="15" t="s">
        <v>28</v>
      </c>
      <c r="AF104" s="15" t="s">
        <v>28</v>
      </c>
      <c r="AG104" s="15" t="s">
        <v>28</v>
      </c>
      <c r="AH104" s="15" t="s">
        <v>28</v>
      </c>
      <c r="AI104" s="15" t="s">
        <v>28</v>
      </c>
      <c r="AJ104" s="15" t="s">
        <v>28</v>
      </c>
      <c r="AK104" s="15" t="s">
        <v>28</v>
      </c>
      <c r="AL104" s="15" t="s">
        <v>28</v>
      </c>
      <c r="AM104" s="15" t="s">
        <v>28</v>
      </c>
      <c r="AN104" s="15" t="s">
        <v>28</v>
      </c>
      <c r="AO104" s="15" t="s">
        <v>28</v>
      </c>
      <c r="AP104" s="17" t="s">
        <v>601</v>
      </c>
      <c r="AQ104" s="17" t="s">
        <v>585</v>
      </c>
      <c r="AR104" s="17" t="s">
        <v>591</v>
      </c>
      <c r="AS104" s="17" t="s">
        <v>592</v>
      </c>
      <c r="AT104" s="17" t="s">
        <v>602</v>
      </c>
      <c r="AU104" s="17" t="s">
        <v>464</v>
      </c>
      <c r="AV104" s="15"/>
      <c r="BO104" s="17" t="s">
        <v>722</v>
      </c>
      <c r="BQ104" s="17">
        <v>7</v>
      </c>
      <c r="BR104" s="17" t="s">
        <v>772</v>
      </c>
      <c r="BU104" s="17" t="s">
        <v>450</v>
      </c>
      <c r="BV104" s="17">
        <v>20.48</v>
      </c>
      <c r="BW104" s="17" t="s">
        <v>451</v>
      </c>
      <c r="BX104" s="17">
        <v>22.6</v>
      </c>
      <c r="BY104" s="17" t="s">
        <v>452</v>
      </c>
      <c r="BZ104" s="17" t="s">
        <v>453</v>
      </c>
    </row>
    <row r="105" spans="1:78" x14ac:dyDescent="0.25">
      <c r="A105" s="15" t="s">
        <v>454</v>
      </c>
      <c r="B105" s="17" t="s">
        <v>148</v>
      </c>
      <c r="C105" s="16" t="s">
        <v>231</v>
      </c>
      <c r="D105" s="16">
        <v>27.861999999999998</v>
      </c>
      <c r="E105" s="16">
        <v>0.03</v>
      </c>
      <c r="F105" s="16">
        <f>Table1[[#This Row],[Column2]]-Table1[[#This Row],[Column22]]</f>
        <v>27.831999999999997</v>
      </c>
      <c r="G105" s="16">
        <f>Table1[[#This Row],[Column2]]+Table1[[#This Row],[Column22]]</f>
        <v>27.891999999999999</v>
      </c>
      <c r="H105" s="15" t="s">
        <v>322</v>
      </c>
      <c r="I105" s="16" t="s">
        <v>302</v>
      </c>
      <c r="J105" s="16">
        <v>27.844999999999999</v>
      </c>
      <c r="K105" s="16">
        <v>0.03</v>
      </c>
      <c r="L105" s="16">
        <f>Table1[[#This Row],[Column3]]-Table1[[#This Row],[Column4]]</f>
        <v>27.814999999999998</v>
      </c>
      <c r="M105" s="16">
        <f>Table1[[#This Row],[Column3]]+Table1[[#This Row],[Column4]]</f>
        <v>27.875</v>
      </c>
      <c r="N105" s="15" t="s">
        <v>30</v>
      </c>
      <c r="O105" s="15" t="s">
        <v>326</v>
      </c>
      <c r="P105" s="15" t="s">
        <v>455</v>
      </c>
      <c r="Q105" s="15">
        <v>721.8</v>
      </c>
      <c r="R105" s="15">
        <v>0.5</v>
      </c>
      <c r="S105" s="15">
        <f>Table1[[#This Row],[Column5]]-Table1[[#This Row],[Column6]]</f>
        <v>721.3</v>
      </c>
      <c r="T105" s="15">
        <f>Table1[[#This Row],[Column5]]+Table1[[#This Row],[Column6]]</f>
        <v>722.3</v>
      </c>
      <c r="U105" s="15" t="s">
        <v>73</v>
      </c>
      <c r="V105" s="17">
        <v>367</v>
      </c>
      <c r="W105" s="15" t="s">
        <v>28</v>
      </c>
      <c r="X105" s="15" t="s">
        <v>27</v>
      </c>
      <c r="Y105" s="15" t="s">
        <v>28</v>
      </c>
      <c r="Z105" s="15" t="s">
        <v>28</v>
      </c>
      <c r="AA105" s="15" t="s">
        <v>28</v>
      </c>
      <c r="AB105" s="15" t="s">
        <v>28</v>
      </c>
      <c r="AC105" s="15" t="s">
        <v>28</v>
      </c>
      <c r="AD105" s="15" t="s">
        <v>28</v>
      </c>
      <c r="AE105" s="15" t="s">
        <v>28</v>
      </c>
      <c r="AF105" s="15" t="s">
        <v>28</v>
      </c>
      <c r="AG105" s="15" t="s">
        <v>28</v>
      </c>
      <c r="AH105" s="15" t="s">
        <v>28</v>
      </c>
      <c r="AI105" s="15" t="s">
        <v>28</v>
      </c>
      <c r="AJ105" s="15" t="s">
        <v>28</v>
      </c>
      <c r="AK105" s="15" t="s">
        <v>28</v>
      </c>
      <c r="AL105" s="15" t="s">
        <v>28</v>
      </c>
      <c r="AM105" s="15" t="s">
        <v>28</v>
      </c>
      <c r="AN105" s="15" t="s">
        <v>28</v>
      </c>
      <c r="AO105" s="15" t="s">
        <v>28</v>
      </c>
      <c r="AP105" s="17" t="s">
        <v>601</v>
      </c>
      <c r="AQ105" s="17" t="s">
        <v>585</v>
      </c>
      <c r="AR105" s="17" t="s">
        <v>591</v>
      </c>
      <c r="AS105" s="17" t="s">
        <v>592</v>
      </c>
      <c r="AT105" s="17" t="s">
        <v>602</v>
      </c>
      <c r="AU105" s="17" t="s">
        <v>464</v>
      </c>
      <c r="AV105" s="15"/>
      <c r="BO105" s="17" t="s">
        <v>722</v>
      </c>
      <c r="BQ105" s="17">
        <v>7</v>
      </c>
      <c r="BR105" s="17" t="s">
        <v>772</v>
      </c>
      <c r="BU105" s="17" t="s">
        <v>450</v>
      </c>
      <c r="BV105" s="17">
        <v>20.48</v>
      </c>
      <c r="BW105" s="17" t="s">
        <v>451</v>
      </c>
      <c r="BX105" s="17">
        <v>22.6</v>
      </c>
      <c r="BY105" s="17" t="s">
        <v>452</v>
      </c>
      <c r="BZ105" s="17" t="s">
        <v>453</v>
      </c>
    </row>
    <row r="106" spans="1:78" x14ac:dyDescent="0.25">
      <c r="A106" s="15" t="s">
        <v>456</v>
      </c>
      <c r="B106" s="17" t="s">
        <v>148</v>
      </c>
      <c r="C106" s="16" t="s">
        <v>231</v>
      </c>
      <c r="D106" s="16">
        <v>27.861999999999998</v>
      </c>
      <c r="E106" s="16">
        <v>0.03</v>
      </c>
      <c r="F106" s="16">
        <f>Table1[[#This Row],[Column2]]-Table1[[#This Row],[Column22]]</f>
        <v>27.831999999999997</v>
      </c>
      <c r="G106" s="16">
        <f>Table1[[#This Row],[Column2]]+Table1[[#This Row],[Column22]]</f>
        <v>27.891999999999999</v>
      </c>
      <c r="H106" s="15" t="s">
        <v>322</v>
      </c>
      <c r="I106" s="16" t="s">
        <v>302</v>
      </c>
      <c r="J106" s="16">
        <v>27.844999999999999</v>
      </c>
      <c r="K106" s="16">
        <v>0.03</v>
      </c>
      <c r="L106" s="16">
        <f>Table1[[#This Row],[Column3]]-Table1[[#This Row],[Column4]]</f>
        <v>27.814999999999998</v>
      </c>
      <c r="M106" s="16">
        <f>Table1[[#This Row],[Column3]]+Table1[[#This Row],[Column4]]</f>
        <v>27.875</v>
      </c>
      <c r="N106" s="15" t="s">
        <v>30</v>
      </c>
      <c r="O106" s="15" t="s">
        <v>326</v>
      </c>
      <c r="P106" s="15" t="s">
        <v>457</v>
      </c>
      <c r="Q106" s="15">
        <v>430.8</v>
      </c>
      <c r="R106" s="15">
        <v>0.5</v>
      </c>
      <c r="S106" s="15">
        <f>Table1[[#This Row],[Column5]]-Table1[[#This Row],[Column6]]</f>
        <v>430.3</v>
      </c>
      <c r="T106" s="15">
        <f>Table1[[#This Row],[Column5]]+Table1[[#This Row],[Column6]]</f>
        <v>431.3</v>
      </c>
      <c r="U106" s="15" t="s">
        <v>73</v>
      </c>
      <c r="V106" s="17">
        <v>222</v>
      </c>
      <c r="W106" s="15" t="s">
        <v>28</v>
      </c>
      <c r="X106" s="15" t="s">
        <v>27</v>
      </c>
      <c r="Y106" s="15" t="s">
        <v>28</v>
      </c>
      <c r="Z106" s="15" t="s">
        <v>28</v>
      </c>
      <c r="AA106" s="15" t="s">
        <v>28</v>
      </c>
      <c r="AB106" s="15" t="s">
        <v>28</v>
      </c>
      <c r="AC106" s="15" t="s">
        <v>28</v>
      </c>
      <c r="AD106" s="15" t="s">
        <v>28</v>
      </c>
      <c r="AE106" s="15" t="s">
        <v>28</v>
      </c>
      <c r="AF106" s="15" t="s">
        <v>28</v>
      </c>
      <c r="AG106" s="15" t="s">
        <v>28</v>
      </c>
      <c r="AH106" s="15" t="s">
        <v>28</v>
      </c>
      <c r="AI106" s="15" t="s">
        <v>28</v>
      </c>
      <c r="AJ106" s="15" t="s">
        <v>28</v>
      </c>
      <c r="AK106" s="15" t="s">
        <v>28</v>
      </c>
      <c r="AL106" s="15" t="s">
        <v>28</v>
      </c>
      <c r="AM106" s="15" t="s">
        <v>28</v>
      </c>
      <c r="AN106" s="15" t="s">
        <v>28</v>
      </c>
      <c r="AO106" s="15" t="s">
        <v>28</v>
      </c>
      <c r="AP106" s="17" t="s">
        <v>601</v>
      </c>
      <c r="AQ106" s="17" t="s">
        <v>585</v>
      </c>
      <c r="AR106" s="17" t="s">
        <v>591</v>
      </c>
      <c r="AS106" s="17" t="s">
        <v>592</v>
      </c>
      <c r="AT106" s="17" t="s">
        <v>602</v>
      </c>
      <c r="AU106" s="17" t="s">
        <v>464</v>
      </c>
      <c r="AV106" s="15"/>
      <c r="BO106" s="17" t="s">
        <v>722</v>
      </c>
      <c r="BQ106" s="17">
        <v>7</v>
      </c>
      <c r="BR106" s="17" t="s">
        <v>772</v>
      </c>
      <c r="BU106" s="17" t="s">
        <v>450</v>
      </c>
      <c r="BV106" s="17">
        <v>20.48</v>
      </c>
      <c r="BW106" s="17" t="s">
        <v>451</v>
      </c>
      <c r="BX106" s="17">
        <v>22.6</v>
      </c>
      <c r="BY106" s="17" t="s">
        <v>452</v>
      </c>
      <c r="BZ106" s="17" t="s">
        <v>453</v>
      </c>
    </row>
    <row r="107" spans="1:78" x14ac:dyDescent="0.25">
      <c r="A107" s="15" t="s">
        <v>763</v>
      </c>
      <c r="B107" s="17" t="s">
        <v>148</v>
      </c>
      <c r="C107" s="16" t="s">
        <v>289</v>
      </c>
      <c r="D107" s="16">
        <v>30.189</v>
      </c>
      <c r="E107" s="16">
        <v>3.1E-2</v>
      </c>
      <c r="F107" s="38">
        <f>Table1[[#This Row],[Column2]]-Table1[[#This Row],[Column22]]</f>
        <v>30.158000000000001</v>
      </c>
      <c r="G107" s="38">
        <f>Table1[[#This Row],[Column2]]+Table1[[#This Row],[Column22]]</f>
        <v>30.22</v>
      </c>
      <c r="H107" s="15" t="s">
        <v>321</v>
      </c>
      <c r="I107" s="38" t="s">
        <v>765</v>
      </c>
      <c r="J107" s="38">
        <v>32.01</v>
      </c>
      <c r="K107" s="38">
        <v>0.03</v>
      </c>
      <c r="L107" s="38">
        <f>Table1[[#This Row],[Column3]]-Table1[[#This Row],[Column4]]</f>
        <v>31.979999999999997</v>
      </c>
      <c r="M107" s="38">
        <f>Table1[[#This Row],[Column3]]+Table1[[#This Row],[Column4]]</f>
        <v>32.04</v>
      </c>
      <c r="N107" s="15" t="s">
        <v>30</v>
      </c>
      <c r="O107" s="15" t="s">
        <v>323</v>
      </c>
      <c r="P107" s="15" t="s">
        <v>766</v>
      </c>
      <c r="Q107" s="28">
        <v>499.4</v>
      </c>
      <c r="R107" s="28">
        <v>0.5</v>
      </c>
      <c r="S107" s="28">
        <f>Table1[[#This Row],[Column5]]-Table1[[#This Row],[Column6]]</f>
        <v>498.9</v>
      </c>
      <c r="T107" s="28">
        <f>Table1[[#This Row],[Column5]]+Table1[[#This Row],[Column6]]</f>
        <v>499.9</v>
      </c>
      <c r="U107" s="15" t="s">
        <v>24</v>
      </c>
      <c r="V107" s="28">
        <v>260</v>
      </c>
      <c r="W107" s="28">
        <v>345</v>
      </c>
      <c r="X107" s="15" t="s">
        <v>28</v>
      </c>
      <c r="Y107" s="15" t="s">
        <v>28</v>
      </c>
      <c r="Z107" s="15" t="s">
        <v>28</v>
      </c>
      <c r="AA107" s="15" t="s">
        <v>8</v>
      </c>
      <c r="AB107" s="15" t="s">
        <v>28</v>
      </c>
      <c r="AC107" s="15" t="s">
        <v>28</v>
      </c>
      <c r="AD107" s="15" t="s">
        <v>28</v>
      </c>
      <c r="AE107" s="15" t="s">
        <v>28</v>
      </c>
      <c r="AF107" s="15" t="s">
        <v>28</v>
      </c>
      <c r="AG107" s="15" t="s">
        <v>28</v>
      </c>
      <c r="AH107" s="15" t="s">
        <v>28</v>
      </c>
      <c r="AI107" s="15" t="s">
        <v>28</v>
      </c>
      <c r="AJ107" s="15" t="s">
        <v>28</v>
      </c>
      <c r="AK107" s="15" t="s">
        <v>28</v>
      </c>
      <c r="AL107" s="15" t="s">
        <v>28</v>
      </c>
      <c r="AM107" s="15" t="s">
        <v>28</v>
      </c>
      <c r="AN107" s="15" t="s">
        <v>28</v>
      </c>
      <c r="AO107" s="15" t="s">
        <v>406</v>
      </c>
      <c r="AT107" s="17" t="s">
        <v>606</v>
      </c>
      <c r="AU107" s="17" t="s">
        <v>471</v>
      </c>
      <c r="AV107" s="15" t="s">
        <v>767</v>
      </c>
      <c r="BO107" s="17" t="s">
        <v>723</v>
      </c>
      <c r="BQ107" s="17">
        <v>9</v>
      </c>
      <c r="BR107" s="17" t="s">
        <v>772</v>
      </c>
    </row>
    <row r="108" spans="1:78" x14ac:dyDescent="0.25">
      <c r="A108" s="15" t="s">
        <v>764</v>
      </c>
      <c r="B108" s="17" t="s">
        <v>148</v>
      </c>
      <c r="C108" s="16" t="s">
        <v>289</v>
      </c>
      <c r="D108" s="16">
        <v>30.189</v>
      </c>
      <c r="E108" s="16">
        <v>3.1E-2</v>
      </c>
      <c r="F108" s="38">
        <f>Table1[[#This Row],[Column2]]-Table1[[#This Row],[Column22]]</f>
        <v>30.158000000000001</v>
      </c>
      <c r="G108" s="38">
        <f>Table1[[#This Row],[Column2]]+Table1[[#This Row],[Column22]]</f>
        <v>30.22</v>
      </c>
      <c r="H108" s="15" t="s">
        <v>321</v>
      </c>
      <c r="I108" s="38" t="s">
        <v>765</v>
      </c>
      <c r="J108" s="38">
        <v>32.01</v>
      </c>
      <c r="K108" s="38">
        <v>0.03</v>
      </c>
      <c r="L108" s="38">
        <f>Table1[[#This Row],[Column3]]-Table1[[#This Row],[Column4]]</f>
        <v>31.979999999999997</v>
      </c>
      <c r="M108" s="38">
        <f>Table1[[#This Row],[Column3]]+Table1[[#This Row],[Column4]]</f>
        <v>32.04</v>
      </c>
      <c r="N108" s="15" t="s">
        <v>30</v>
      </c>
      <c r="O108" s="15" t="s">
        <v>323</v>
      </c>
      <c r="P108" s="15" t="s">
        <v>782</v>
      </c>
      <c r="Q108" s="28">
        <v>484.4</v>
      </c>
      <c r="R108" s="28">
        <v>0.5</v>
      </c>
      <c r="S108" s="28">
        <f>Table1[[#This Row],[Column5]]-Table1[[#This Row],[Column6]]</f>
        <v>483.9</v>
      </c>
      <c r="T108" s="28">
        <f>Table1[[#This Row],[Column5]]+Table1[[#This Row],[Column6]]</f>
        <v>484.9</v>
      </c>
      <c r="U108" s="15" t="s">
        <v>24</v>
      </c>
      <c r="V108" s="28">
        <v>260</v>
      </c>
      <c r="W108" s="15" t="s">
        <v>28</v>
      </c>
      <c r="X108" s="15" t="s">
        <v>27</v>
      </c>
      <c r="Y108" s="15" t="s">
        <v>28</v>
      </c>
      <c r="Z108" s="15" t="s">
        <v>28</v>
      </c>
      <c r="AA108" s="15" t="s">
        <v>28</v>
      </c>
      <c r="AB108" s="15" t="s">
        <v>28</v>
      </c>
      <c r="AC108" s="15" t="s">
        <v>28</v>
      </c>
      <c r="AD108" s="15" t="s">
        <v>28</v>
      </c>
      <c r="AE108" s="15" t="s">
        <v>28</v>
      </c>
      <c r="AF108" s="15" t="s">
        <v>28</v>
      </c>
      <c r="AG108" s="15" t="s">
        <v>28</v>
      </c>
      <c r="AH108" s="15" t="s">
        <v>28</v>
      </c>
      <c r="AI108" s="15" t="s">
        <v>28</v>
      </c>
      <c r="AJ108" s="15" t="s">
        <v>28</v>
      </c>
      <c r="AK108" s="15" t="s">
        <v>28</v>
      </c>
      <c r="AL108" s="15" t="s">
        <v>28</v>
      </c>
      <c r="AM108" s="15" t="s">
        <v>28</v>
      </c>
      <c r="AN108" s="15" t="s">
        <v>28</v>
      </c>
      <c r="AO108" s="15" t="s">
        <v>28</v>
      </c>
      <c r="AT108" s="17" t="s">
        <v>606</v>
      </c>
      <c r="AU108" s="17" t="s">
        <v>471</v>
      </c>
      <c r="AV108" s="15" t="s">
        <v>767</v>
      </c>
      <c r="BO108" s="17" t="s">
        <v>723</v>
      </c>
      <c r="BR108" s="17" t="s">
        <v>772</v>
      </c>
    </row>
    <row r="109" spans="1:78" x14ac:dyDescent="0.25">
      <c r="A109" s="15" t="s">
        <v>777</v>
      </c>
      <c r="B109" s="17" t="s">
        <v>148</v>
      </c>
      <c r="C109" s="16" t="s">
        <v>289</v>
      </c>
      <c r="D109" s="16">
        <v>30.189</v>
      </c>
      <c r="E109" s="16">
        <v>3.1E-2</v>
      </c>
      <c r="F109" s="38">
        <f>Table1[[#This Row],[Column2]]-Table1[[#This Row],[Column22]]</f>
        <v>30.158000000000001</v>
      </c>
      <c r="G109" s="38">
        <f>Table1[[#This Row],[Column2]]+Table1[[#This Row],[Column22]]</f>
        <v>30.22</v>
      </c>
      <c r="H109" s="15" t="s">
        <v>322</v>
      </c>
      <c r="I109" s="16" t="s">
        <v>226</v>
      </c>
      <c r="J109" s="38">
        <v>30.998000000000001</v>
      </c>
      <c r="K109" s="38">
        <v>3.1E-2</v>
      </c>
      <c r="L109" s="38">
        <f>Table1[[#This Row],[Column3]]-Table1[[#This Row],[Column4]]</f>
        <v>30.967000000000002</v>
      </c>
      <c r="M109" s="38">
        <f>Table1[[#This Row],[Column3]]+Table1[[#This Row],[Column4]]</f>
        <v>31.029</v>
      </c>
      <c r="N109" s="15" t="s">
        <v>30</v>
      </c>
      <c r="O109" s="15" t="s">
        <v>323</v>
      </c>
      <c r="P109" s="15" t="s">
        <v>778</v>
      </c>
      <c r="Q109" s="28">
        <v>496.3</v>
      </c>
      <c r="R109" s="28">
        <v>0.5</v>
      </c>
      <c r="S109" s="28">
        <f>Table1[[#This Row],[Column5]]-Table1[[#This Row],[Column6]]</f>
        <v>495.8</v>
      </c>
      <c r="T109" s="28">
        <f>Table1[[#This Row],[Column5]]+Table1[[#This Row],[Column6]]</f>
        <v>496.8</v>
      </c>
      <c r="U109" s="15" t="s">
        <v>24</v>
      </c>
      <c r="V109" s="28">
        <v>260</v>
      </c>
      <c r="W109" s="28">
        <v>309</v>
      </c>
      <c r="X109" s="15" t="s">
        <v>28</v>
      </c>
      <c r="Y109" s="15" t="s">
        <v>28</v>
      </c>
      <c r="Z109" s="15" t="s">
        <v>28</v>
      </c>
      <c r="AA109" s="15" t="s">
        <v>28</v>
      </c>
      <c r="AB109" s="15" t="s">
        <v>28</v>
      </c>
      <c r="AC109" s="15" t="s">
        <v>28</v>
      </c>
      <c r="AD109" s="15" t="s">
        <v>28</v>
      </c>
      <c r="AE109" s="15" t="s">
        <v>28</v>
      </c>
      <c r="AF109" s="15" t="s">
        <v>28</v>
      </c>
      <c r="AG109" s="15" t="s">
        <v>28</v>
      </c>
      <c r="AH109" s="15" t="s">
        <v>28</v>
      </c>
      <c r="AI109" s="15" t="s">
        <v>28</v>
      </c>
      <c r="AJ109" s="15" t="s">
        <v>28</v>
      </c>
      <c r="AK109" s="15" t="s">
        <v>28</v>
      </c>
      <c r="AL109" s="15" t="s">
        <v>19</v>
      </c>
      <c r="AM109" s="15" t="s">
        <v>28</v>
      </c>
      <c r="AN109" s="15" t="s">
        <v>28</v>
      </c>
      <c r="AO109" s="15" t="s">
        <v>28</v>
      </c>
      <c r="AP109" s="17" t="s">
        <v>603</v>
      </c>
      <c r="AQ109" s="17" t="s">
        <v>604</v>
      </c>
      <c r="AR109" s="17" t="s">
        <v>579</v>
      </c>
      <c r="AS109" s="17" t="s">
        <v>572</v>
      </c>
      <c r="AT109" s="17" t="s">
        <v>606</v>
      </c>
      <c r="AU109" s="17" t="s">
        <v>471</v>
      </c>
      <c r="AV109" s="15"/>
      <c r="AW109" s="17">
        <v>27.67</v>
      </c>
      <c r="AX109" s="17">
        <v>51</v>
      </c>
      <c r="AY109" s="17">
        <v>51</v>
      </c>
      <c r="AZ109" s="17">
        <v>71</v>
      </c>
      <c r="BA109" s="17">
        <v>105</v>
      </c>
      <c r="BB109" s="17">
        <v>130</v>
      </c>
      <c r="BC109" s="17">
        <v>130</v>
      </c>
      <c r="BD109" s="17">
        <v>150</v>
      </c>
      <c r="BE109" s="17">
        <v>260</v>
      </c>
      <c r="BF109" s="17">
        <v>280</v>
      </c>
      <c r="BG109" s="17">
        <v>320</v>
      </c>
      <c r="BH109" s="17">
        <v>340</v>
      </c>
      <c r="BI109" s="17">
        <v>363</v>
      </c>
      <c r="BJ109" s="17">
        <v>393</v>
      </c>
      <c r="BK109" s="17">
        <v>430</v>
      </c>
      <c r="BL109" s="17">
        <v>450</v>
      </c>
      <c r="BM109" s="17">
        <v>450</v>
      </c>
      <c r="BN109" s="17">
        <v>476.31</v>
      </c>
      <c r="BO109" s="17" t="s">
        <v>723</v>
      </c>
      <c r="BQ109" s="17">
        <v>9</v>
      </c>
      <c r="BR109" s="17" t="s">
        <v>772</v>
      </c>
    </row>
    <row r="110" spans="1:78" x14ac:dyDescent="0.25">
      <c r="A110" s="15" t="s">
        <v>779</v>
      </c>
      <c r="B110" s="17" t="s">
        <v>148</v>
      </c>
      <c r="C110" s="16" t="s">
        <v>289</v>
      </c>
      <c r="D110" s="16">
        <v>30.189</v>
      </c>
      <c r="E110" s="16">
        <v>3.1E-2</v>
      </c>
      <c r="F110" s="38">
        <f>Table1[[#This Row],[Column2]]-Table1[[#This Row],[Column22]]</f>
        <v>30.158000000000001</v>
      </c>
      <c r="G110" s="38">
        <f>Table1[[#This Row],[Column2]]+Table1[[#This Row],[Column22]]</f>
        <v>30.22</v>
      </c>
      <c r="H110" s="15" t="s">
        <v>322</v>
      </c>
      <c r="I110" s="16" t="s">
        <v>226</v>
      </c>
      <c r="J110" s="38">
        <v>30.998000000000001</v>
      </c>
      <c r="K110" s="38">
        <v>3.1E-2</v>
      </c>
      <c r="L110" s="38">
        <f>Table1[[#This Row],[Column3]]-Table1[[#This Row],[Column4]]</f>
        <v>30.967000000000002</v>
      </c>
      <c r="M110" s="38">
        <f>Table1[[#This Row],[Column3]]+Table1[[#This Row],[Column4]]</f>
        <v>31.029</v>
      </c>
      <c r="N110" s="15" t="s">
        <v>30</v>
      </c>
      <c r="O110" s="15" t="s">
        <v>323</v>
      </c>
      <c r="P110" s="15" t="s">
        <v>778</v>
      </c>
      <c r="Q110" s="28">
        <v>496.3</v>
      </c>
      <c r="R110" s="28">
        <v>0.5</v>
      </c>
      <c r="S110" s="28">
        <f>Table1[[#This Row],[Column5]]-Table1[[#This Row],[Column6]]</f>
        <v>495.8</v>
      </c>
      <c r="T110" s="28">
        <f>Table1[[#This Row],[Column5]]+Table1[[#This Row],[Column6]]</f>
        <v>496.8</v>
      </c>
      <c r="U110" s="15" t="s">
        <v>24</v>
      </c>
      <c r="V110" s="28">
        <v>260</v>
      </c>
      <c r="W110" s="15" t="s">
        <v>28</v>
      </c>
      <c r="X110" s="15" t="s">
        <v>27</v>
      </c>
      <c r="Y110" s="15" t="s">
        <v>28</v>
      </c>
      <c r="Z110" s="15" t="s">
        <v>28</v>
      </c>
      <c r="AA110" s="15" t="s">
        <v>28</v>
      </c>
      <c r="AB110" s="15" t="s">
        <v>28</v>
      </c>
      <c r="AC110" s="15" t="s">
        <v>28</v>
      </c>
      <c r="AD110" s="15" t="s">
        <v>28</v>
      </c>
      <c r="AE110" s="15" t="s">
        <v>28</v>
      </c>
      <c r="AF110" s="15" t="s">
        <v>28</v>
      </c>
      <c r="AG110" s="15" t="s">
        <v>28</v>
      </c>
      <c r="AH110" s="15" t="s">
        <v>28</v>
      </c>
      <c r="AI110" s="15" t="s">
        <v>28</v>
      </c>
      <c r="AJ110" s="15" t="s">
        <v>28</v>
      </c>
      <c r="AK110" s="15" t="s">
        <v>28</v>
      </c>
      <c r="AL110" s="15" t="s">
        <v>28</v>
      </c>
      <c r="AM110" s="15" t="s">
        <v>28</v>
      </c>
      <c r="AN110" s="15" t="s">
        <v>28</v>
      </c>
      <c r="AO110" s="15" t="s">
        <v>28</v>
      </c>
      <c r="AP110" s="17" t="s">
        <v>603</v>
      </c>
      <c r="AQ110" s="17" t="s">
        <v>604</v>
      </c>
      <c r="AR110" s="17" t="s">
        <v>579</v>
      </c>
      <c r="AS110" s="17" t="s">
        <v>572</v>
      </c>
      <c r="AT110" s="17" t="s">
        <v>606</v>
      </c>
      <c r="AU110" s="17" t="s">
        <v>471</v>
      </c>
      <c r="AV110" s="15"/>
      <c r="BO110" s="17" t="s">
        <v>723</v>
      </c>
      <c r="BQ110" s="17">
        <v>7</v>
      </c>
      <c r="BR110" s="17" t="s">
        <v>772</v>
      </c>
    </row>
    <row r="111" spans="1:78" x14ac:dyDescent="0.25">
      <c r="A111" s="15" t="s">
        <v>345</v>
      </c>
      <c r="B111" s="17" t="s">
        <v>148</v>
      </c>
      <c r="C111" s="15" t="s">
        <v>348</v>
      </c>
      <c r="D111" s="15">
        <v>30.177</v>
      </c>
      <c r="E111" s="15">
        <v>0.03</v>
      </c>
      <c r="F111" s="16">
        <f>Table1[[#This Row],[Column2]]-Table1[[#This Row],[Column22]]</f>
        <v>30.146999999999998</v>
      </c>
      <c r="G111" s="16">
        <f>Table1[[#This Row],[Column2]]+Table1[[#This Row],[Column22]]</f>
        <v>30.207000000000001</v>
      </c>
      <c r="H111" s="15" t="s">
        <v>322</v>
      </c>
      <c r="I111" s="15" t="s">
        <v>347</v>
      </c>
      <c r="J111" s="15">
        <v>30.187999999999999</v>
      </c>
      <c r="K111" s="15">
        <v>3.1E-2</v>
      </c>
      <c r="L111" s="16">
        <f>Table1[[#This Row],[Column3]]-Table1[[#This Row],[Column4]]</f>
        <v>30.157</v>
      </c>
      <c r="M111" s="16">
        <f>Table1[[#This Row],[Column3]]+Table1[[#This Row],[Column4]]</f>
        <v>30.218999999999998</v>
      </c>
      <c r="N111" s="15" t="s">
        <v>26</v>
      </c>
      <c r="O111" s="15" t="s">
        <v>326</v>
      </c>
      <c r="P111" s="15" t="s">
        <v>346</v>
      </c>
      <c r="Q111" s="15">
        <v>513</v>
      </c>
      <c r="R111" s="15">
        <v>0.5</v>
      </c>
      <c r="S111" s="15">
        <f>Table1[[#This Row],[Column5]]-Table1[[#This Row],[Column6]]</f>
        <v>512.5</v>
      </c>
      <c r="T111" s="15">
        <f>Table1[[#This Row],[Column5]]+Table1[[#This Row],[Column6]]</f>
        <v>513.5</v>
      </c>
      <c r="U111" s="15" t="s">
        <v>24</v>
      </c>
      <c r="V111" s="17">
        <v>261</v>
      </c>
      <c r="W111" s="15" t="s">
        <v>28</v>
      </c>
      <c r="X111" s="15" t="s">
        <v>28</v>
      </c>
      <c r="Y111" s="15" t="s">
        <v>6</v>
      </c>
      <c r="Z111" s="15" t="s">
        <v>28</v>
      </c>
      <c r="AA111" s="15" t="s">
        <v>28</v>
      </c>
      <c r="AB111" s="15" t="s">
        <v>28</v>
      </c>
      <c r="AC111" s="15" t="s">
        <v>28</v>
      </c>
      <c r="AD111" s="15" t="s">
        <v>28</v>
      </c>
      <c r="AE111" s="15" t="s">
        <v>28</v>
      </c>
      <c r="AF111" s="15" t="s">
        <v>28</v>
      </c>
      <c r="AG111" s="15" t="s">
        <v>28</v>
      </c>
      <c r="AH111" s="15" t="s">
        <v>28</v>
      </c>
      <c r="AI111" s="15" t="s">
        <v>28</v>
      </c>
      <c r="AJ111" s="15" t="s">
        <v>28</v>
      </c>
      <c r="AK111" s="15" t="s">
        <v>28</v>
      </c>
      <c r="AL111" s="15" t="s">
        <v>28</v>
      </c>
      <c r="AM111" s="15" t="s">
        <v>28</v>
      </c>
      <c r="AN111" s="15" t="s">
        <v>28</v>
      </c>
      <c r="AO111" s="15" t="s">
        <v>28</v>
      </c>
      <c r="AP111" s="17" t="s">
        <v>603</v>
      </c>
      <c r="AQ111" s="17" t="s">
        <v>604</v>
      </c>
      <c r="AR111" s="17" t="s">
        <v>605</v>
      </c>
      <c r="AS111" s="17" t="s">
        <v>575</v>
      </c>
      <c r="AT111" s="17" t="s">
        <v>606</v>
      </c>
      <c r="AU111" s="17" t="s">
        <v>464</v>
      </c>
      <c r="AV111" s="15"/>
      <c r="BO111" s="17" t="s">
        <v>722</v>
      </c>
      <c r="BQ111" s="17">
        <v>7</v>
      </c>
      <c r="BR111" s="17" t="s">
        <v>772</v>
      </c>
    </row>
    <row r="112" spans="1:78" x14ac:dyDescent="0.25">
      <c r="A112" s="15" t="s">
        <v>413</v>
      </c>
      <c r="B112" s="17" t="s">
        <v>148</v>
      </c>
      <c r="C112" s="16" t="s">
        <v>458</v>
      </c>
      <c r="D112" s="16">
        <v>30.195</v>
      </c>
      <c r="E112" s="16">
        <v>2.1000000000000001E-2</v>
      </c>
      <c r="F112" s="16">
        <f>Table1[[#This Row],[Column2]]-Table1[[#This Row],[Column22]]</f>
        <v>30.173999999999999</v>
      </c>
      <c r="G112" s="16">
        <f>Table1[[#This Row],[Column2]]+Table1[[#This Row],[Column22]]</f>
        <v>30.216000000000001</v>
      </c>
      <c r="H112" s="15" t="s">
        <v>322</v>
      </c>
      <c r="I112" s="16" t="s">
        <v>459</v>
      </c>
      <c r="J112" s="16">
        <v>30.184000000000001</v>
      </c>
      <c r="K112" s="16">
        <v>2.1000000000000001E-2</v>
      </c>
      <c r="L112" s="16">
        <f>Table1[[#This Row],[Column3]]-Table1[[#This Row],[Column4]]</f>
        <v>30.163</v>
      </c>
      <c r="M112" s="16">
        <f>Table1[[#This Row],[Column3]]+Table1[[#This Row],[Column4]]</f>
        <v>30.205000000000002</v>
      </c>
      <c r="N112" s="15" t="s">
        <v>26</v>
      </c>
      <c r="O112" s="15" t="s">
        <v>326</v>
      </c>
      <c r="P112" s="15" t="s">
        <v>414</v>
      </c>
      <c r="Q112" s="15">
        <v>500.5</v>
      </c>
      <c r="R112" s="15">
        <v>0.5</v>
      </c>
      <c r="S112" s="15">
        <f>Table1[[#This Row],[Column5]]-Table1[[#This Row],[Column6]]</f>
        <v>500</v>
      </c>
      <c r="T112" s="15">
        <f>Table1[[#This Row],[Column5]]+Table1[[#This Row],[Column6]]</f>
        <v>501</v>
      </c>
      <c r="U112" s="15" t="s">
        <v>24</v>
      </c>
      <c r="V112" s="17">
        <v>265</v>
      </c>
      <c r="W112" s="15" t="s">
        <v>28</v>
      </c>
      <c r="X112" s="15" t="s">
        <v>28</v>
      </c>
      <c r="Y112" s="15" t="s">
        <v>6</v>
      </c>
      <c r="Z112" s="15" t="s">
        <v>28</v>
      </c>
      <c r="AA112" s="15" t="s">
        <v>28</v>
      </c>
      <c r="AB112" s="15" t="s">
        <v>28</v>
      </c>
      <c r="AC112" s="15" t="s">
        <v>28</v>
      </c>
      <c r="AD112" s="15" t="s">
        <v>28</v>
      </c>
      <c r="AE112" s="15" t="s">
        <v>28</v>
      </c>
      <c r="AF112" s="15" t="s">
        <v>28</v>
      </c>
      <c r="AG112" s="15" t="s">
        <v>28</v>
      </c>
      <c r="AH112" s="15" t="s">
        <v>28</v>
      </c>
      <c r="AI112" s="15" t="s">
        <v>28</v>
      </c>
      <c r="AJ112" s="15" t="s">
        <v>28</v>
      </c>
      <c r="AK112" s="15" t="s">
        <v>28</v>
      </c>
      <c r="AL112" s="15" t="s">
        <v>28</v>
      </c>
      <c r="AM112" s="15" t="s">
        <v>28</v>
      </c>
      <c r="AN112" s="15" t="s">
        <v>28</v>
      </c>
      <c r="AO112" s="15" t="s">
        <v>28</v>
      </c>
      <c r="AP112" s="17" t="s">
        <v>603</v>
      </c>
      <c r="AQ112" s="17" t="s">
        <v>604</v>
      </c>
      <c r="AR112" s="17" t="s">
        <v>605</v>
      </c>
      <c r="AS112" s="17" t="s">
        <v>575</v>
      </c>
      <c r="AT112" s="17" t="s">
        <v>606</v>
      </c>
      <c r="AU112" s="17" t="s">
        <v>464</v>
      </c>
      <c r="AV112" s="15"/>
      <c r="BO112" s="17" t="s">
        <v>722</v>
      </c>
      <c r="BQ112" s="17">
        <v>7</v>
      </c>
      <c r="BR112" s="17" t="s">
        <v>772</v>
      </c>
    </row>
    <row r="113" spans="1:73" x14ac:dyDescent="0.25">
      <c r="A113" s="15" t="s">
        <v>84</v>
      </c>
      <c r="B113" s="17" t="s">
        <v>148</v>
      </c>
      <c r="C113" s="15" t="s">
        <v>248</v>
      </c>
      <c r="D113" s="15">
        <v>26.265999999999998</v>
      </c>
      <c r="E113" s="15">
        <v>3.1E-2</v>
      </c>
      <c r="F113" s="16">
        <f>Table1[[#This Row],[Column2]]-Table1[[#This Row],[Column22]]</f>
        <v>26.234999999999999</v>
      </c>
      <c r="G113" s="16">
        <f>Table1[[#This Row],[Column2]]+Table1[[#This Row],[Column22]]</f>
        <v>26.296999999999997</v>
      </c>
      <c r="H113" s="15" t="s">
        <v>322</v>
      </c>
      <c r="I113" s="15" t="s">
        <v>248</v>
      </c>
      <c r="J113" s="15">
        <v>26.265999999999998</v>
      </c>
      <c r="K113" s="15">
        <v>3.1E-2</v>
      </c>
      <c r="L113" s="16">
        <f>Table1[[#This Row],[Column3]]-Table1[[#This Row],[Column4]]</f>
        <v>26.234999999999999</v>
      </c>
      <c r="M113" s="16">
        <f>Table1[[#This Row],[Column3]]+Table1[[#This Row],[Column4]]</f>
        <v>26.296999999999997</v>
      </c>
      <c r="N113" s="15" t="s">
        <v>26</v>
      </c>
      <c r="O113" s="15" t="s">
        <v>324</v>
      </c>
      <c r="P113" s="15" t="s">
        <v>262</v>
      </c>
      <c r="Q113" s="15">
        <v>403.1</v>
      </c>
      <c r="R113" s="15">
        <v>0.5</v>
      </c>
      <c r="S113" s="15">
        <f>Table1[[#This Row],[Column5]]-Table1[[#This Row],[Column6]]</f>
        <v>402.6</v>
      </c>
      <c r="T113" s="15">
        <f>Table1[[#This Row],[Column5]]+Table1[[#This Row],[Column6]]</f>
        <v>403.6</v>
      </c>
      <c r="U113" s="15" t="s">
        <v>24</v>
      </c>
      <c r="V113" s="17">
        <v>206</v>
      </c>
      <c r="W113" s="15" t="s">
        <v>28</v>
      </c>
      <c r="X113" s="15" t="s">
        <v>28</v>
      </c>
      <c r="Y113" s="15" t="s">
        <v>6</v>
      </c>
      <c r="Z113" s="15" t="s">
        <v>28</v>
      </c>
      <c r="AA113" s="15" t="s">
        <v>28</v>
      </c>
      <c r="AB113" s="15" t="s">
        <v>28</v>
      </c>
      <c r="AC113" s="15" t="s">
        <v>28</v>
      </c>
      <c r="AD113" s="15" t="s">
        <v>28</v>
      </c>
      <c r="AE113" s="15" t="s">
        <v>28</v>
      </c>
      <c r="AF113" s="15" t="s">
        <v>28</v>
      </c>
      <c r="AG113" s="15" t="s">
        <v>28</v>
      </c>
      <c r="AH113" s="15" t="s">
        <v>28</v>
      </c>
      <c r="AI113" s="15" t="s">
        <v>28</v>
      </c>
      <c r="AJ113" s="15" t="s">
        <v>28</v>
      </c>
      <c r="AK113" s="15" t="s">
        <v>28</v>
      </c>
      <c r="AL113" s="15" t="s">
        <v>28</v>
      </c>
      <c r="AM113" s="15" t="s">
        <v>28</v>
      </c>
      <c r="AN113" s="15" t="s">
        <v>28</v>
      </c>
      <c r="AO113" s="15" t="s">
        <v>28</v>
      </c>
      <c r="AP113" s="17" t="s">
        <v>460</v>
      </c>
      <c r="AQ113" s="17" t="s">
        <v>461</v>
      </c>
      <c r="AR113" s="17" t="s">
        <v>630</v>
      </c>
      <c r="AS113" s="17" t="s">
        <v>462</v>
      </c>
      <c r="AT113" s="17" t="s">
        <v>463</v>
      </c>
      <c r="AU113" s="17" t="s">
        <v>464</v>
      </c>
      <c r="AV113" s="15" t="s">
        <v>680</v>
      </c>
      <c r="BO113" s="17" t="s">
        <v>722</v>
      </c>
      <c r="BQ113" s="17">
        <v>7</v>
      </c>
      <c r="BR113" s="17" t="s">
        <v>770</v>
      </c>
      <c r="BU113" s="17" t="s">
        <v>465</v>
      </c>
    </row>
    <row r="114" spans="1:73" x14ac:dyDescent="0.25">
      <c r="A114" s="15" t="s">
        <v>85</v>
      </c>
      <c r="B114" s="17" t="s">
        <v>148</v>
      </c>
      <c r="C114" s="16" t="s">
        <v>264</v>
      </c>
      <c r="D114" s="16">
        <v>36.534999999999997</v>
      </c>
      <c r="E114" s="16">
        <v>0.03</v>
      </c>
      <c r="F114" s="16">
        <f>Table1[[#This Row],[Column2]]-Table1[[#This Row],[Column22]]</f>
        <v>36.504999999999995</v>
      </c>
      <c r="G114" s="16">
        <f>Table1[[#This Row],[Column2]]+Table1[[#This Row],[Column22]]</f>
        <v>36.564999999999998</v>
      </c>
      <c r="H114" s="15" t="s">
        <v>321</v>
      </c>
      <c r="I114" s="16" t="s">
        <v>264</v>
      </c>
      <c r="J114" s="16">
        <v>36.534999999999997</v>
      </c>
      <c r="K114" s="16">
        <v>0.03</v>
      </c>
      <c r="L114" s="16">
        <f>Table1[[#This Row],[Column3]]-Table1[[#This Row],[Column4]]</f>
        <v>36.504999999999995</v>
      </c>
      <c r="M114" s="16">
        <f>Table1[[#This Row],[Column3]]+Table1[[#This Row],[Column4]]</f>
        <v>36.564999999999998</v>
      </c>
      <c r="N114" s="15" t="s">
        <v>30</v>
      </c>
      <c r="O114" s="15" t="s">
        <v>325</v>
      </c>
      <c r="P114" s="15" t="s">
        <v>263</v>
      </c>
      <c r="Q114" s="15">
        <v>562.70000000000005</v>
      </c>
      <c r="R114" s="15">
        <v>0.5</v>
      </c>
      <c r="S114" s="15">
        <f>Table1[[#This Row],[Column5]]-Table1[[#This Row],[Column6]]</f>
        <v>562.20000000000005</v>
      </c>
      <c r="T114" s="15">
        <f>Table1[[#This Row],[Column5]]+Table1[[#This Row],[Column6]]</f>
        <v>563.20000000000005</v>
      </c>
      <c r="U114" s="15" t="s">
        <v>24</v>
      </c>
      <c r="V114" s="17">
        <v>270</v>
      </c>
      <c r="W114" s="15" t="s">
        <v>28</v>
      </c>
      <c r="X114" s="15" t="s">
        <v>27</v>
      </c>
      <c r="Y114" s="15" t="s">
        <v>28</v>
      </c>
      <c r="Z114" s="15" t="s">
        <v>28</v>
      </c>
      <c r="AA114" s="15" t="s">
        <v>28</v>
      </c>
      <c r="AB114" s="15" t="s">
        <v>28</v>
      </c>
      <c r="AC114" s="15" t="s">
        <v>28</v>
      </c>
      <c r="AD114" s="15" t="s">
        <v>28</v>
      </c>
      <c r="AE114" s="15" t="s">
        <v>28</v>
      </c>
      <c r="AF114" s="15" t="s">
        <v>28</v>
      </c>
      <c r="AG114" s="15" t="s">
        <v>28</v>
      </c>
      <c r="AH114" s="15" t="s">
        <v>28</v>
      </c>
      <c r="AI114" s="15" t="s">
        <v>28</v>
      </c>
      <c r="AJ114" s="15" t="s">
        <v>28</v>
      </c>
      <c r="AK114" s="15" t="s">
        <v>28</v>
      </c>
      <c r="AL114" s="15" t="s">
        <v>28</v>
      </c>
      <c r="AM114" s="15" t="s">
        <v>28</v>
      </c>
      <c r="AN114" s="15" t="s">
        <v>28</v>
      </c>
      <c r="AO114" s="15" t="s">
        <v>28</v>
      </c>
      <c r="AP114" s="17" t="s">
        <v>466</v>
      </c>
      <c r="AQ114" s="17" t="s">
        <v>467</v>
      </c>
      <c r="AR114" s="17" t="s">
        <v>468</v>
      </c>
      <c r="AS114" s="17" t="s">
        <v>469</v>
      </c>
      <c r="AT114" s="17" t="s">
        <v>470</v>
      </c>
      <c r="AU114" s="17" t="s">
        <v>471</v>
      </c>
      <c r="AV114" s="15"/>
      <c r="BO114" s="17" t="s">
        <v>722</v>
      </c>
      <c r="BP114" s="17" t="s">
        <v>780</v>
      </c>
      <c r="BQ114" s="17">
        <v>7</v>
      </c>
      <c r="BR114" s="17" t="s">
        <v>770</v>
      </c>
    </row>
    <row r="115" spans="1:73" x14ac:dyDescent="0.25">
      <c r="A115" s="15" t="s">
        <v>86</v>
      </c>
      <c r="B115" s="17" t="s">
        <v>148</v>
      </c>
      <c r="C115" s="15" t="s">
        <v>266</v>
      </c>
      <c r="D115" s="15">
        <v>36.534999999999997</v>
      </c>
      <c r="E115" s="15">
        <v>3.3000000000000002E-2</v>
      </c>
      <c r="F115" s="16">
        <f>Table1[[#This Row],[Column2]]-Table1[[#This Row],[Column22]]</f>
        <v>36.501999999999995</v>
      </c>
      <c r="G115" s="16">
        <f>Table1[[#This Row],[Column2]]+Table1[[#This Row],[Column22]]</f>
        <v>36.567999999999998</v>
      </c>
      <c r="H115" s="15" t="s">
        <v>327</v>
      </c>
      <c r="I115" s="15" t="s">
        <v>266</v>
      </c>
      <c r="J115" s="15">
        <v>36.534999999999997</v>
      </c>
      <c r="K115" s="15">
        <v>3.3000000000000002E-2</v>
      </c>
      <c r="L115" s="16">
        <f>Table1[[#This Row],[Column3]]-Table1[[#This Row],[Column4]]</f>
        <v>36.501999999999995</v>
      </c>
      <c r="M115" s="16">
        <f>Table1[[#This Row],[Column3]]+Table1[[#This Row],[Column4]]</f>
        <v>36.567999999999998</v>
      </c>
      <c r="N115" s="15" t="s">
        <v>87</v>
      </c>
      <c r="O115" s="15" t="s">
        <v>329</v>
      </c>
      <c r="P115" s="15" t="s">
        <v>265</v>
      </c>
      <c r="Q115" s="15">
        <v>520.6</v>
      </c>
      <c r="R115" s="15">
        <v>0.5</v>
      </c>
      <c r="S115" s="15">
        <f>Table1[[#This Row],[Column5]]-Table1[[#This Row],[Column6]]</f>
        <v>520.1</v>
      </c>
      <c r="T115" s="15">
        <f>Table1[[#This Row],[Column5]]+Table1[[#This Row],[Column6]]</f>
        <v>521.1</v>
      </c>
      <c r="U115" s="15" t="s">
        <v>24</v>
      </c>
      <c r="V115" s="17">
        <v>265</v>
      </c>
      <c r="W115" s="15" t="s">
        <v>28</v>
      </c>
      <c r="X115" s="15" t="s">
        <v>28</v>
      </c>
      <c r="Y115" s="15" t="s">
        <v>28</v>
      </c>
      <c r="Z115" s="15" t="s">
        <v>7</v>
      </c>
      <c r="AA115" s="15" t="s">
        <v>28</v>
      </c>
      <c r="AB115" s="15" t="s">
        <v>28</v>
      </c>
      <c r="AC115" s="15" t="s">
        <v>28</v>
      </c>
      <c r="AD115" s="15" t="s">
        <v>28</v>
      </c>
      <c r="AE115" s="15" t="s">
        <v>28</v>
      </c>
      <c r="AF115" s="15" t="s">
        <v>28</v>
      </c>
      <c r="AG115" s="15" t="s">
        <v>28</v>
      </c>
      <c r="AH115" s="15" t="s">
        <v>28</v>
      </c>
      <c r="AI115" s="15" t="s">
        <v>28</v>
      </c>
      <c r="AJ115" s="15" t="s">
        <v>28</v>
      </c>
      <c r="AK115" s="15" t="s">
        <v>28</v>
      </c>
      <c r="AL115" s="15" t="s">
        <v>28</v>
      </c>
      <c r="AM115" s="15" t="s">
        <v>28</v>
      </c>
      <c r="AN115" s="15" t="s">
        <v>28</v>
      </c>
      <c r="AO115" s="15" t="s">
        <v>28</v>
      </c>
      <c r="AP115" s="17" t="s">
        <v>466</v>
      </c>
      <c r="AQ115" s="17" t="s">
        <v>467</v>
      </c>
      <c r="AR115" s="17" t="s">
        <v>468</v>
      </c>
      <c r="AS115" s="17" t="s">
        <v>469</v>
      </c>
      <c r="AT115" s="17" t="s">
        <v>470</v>
      </c>
      <c r="AU115" s="17" t="s">
        <v>471</v>
      </c>
      <c r="AV115" s="15"/>
      <c r="BO115" s="17" t="s">
        <v>722</v>
      </c>
      <c r="BQ115" s="17" t="s">
        <v>753</v>
      </c>
      <c r="BR115" s="17" t="s">
        <v>770</v>
      </c>
    </row>
    <row r="116" spans="1:73" ht="30" x14ac:dyDescent="0.25">
      <c r="A116" s="15" t="s">
        <v>88</v>
      </c>
      <c r="B116" s="17" t="s">
        <v>148</v>
      </c>
      <c r="C116" s="16" t="s">
        <v>266</v>
      </c>
      <c r="D116" s="16">
        <v>36.534999999999997</v>
      </c>
      <c r="E116" s="16">
        <v>3.3000000000000002E-2</v>
      </c>
      <c r="F116" s="16">
        <f>Table1[[#This Row],[Column2]]-Table1[[#This Row],[Column22]]</f>
        <v>36.501999999999995</v>
      </c>
      <c r="G116" s="16">
        <f>Table1[[#This Row],[Column2]]+Table1[[#This Row],[Column22]]</f>
        <v>36.567999999999998</v>
      </c>
      <c r="H116" s="15" t="s">
        <v>321</v>
      </c>
      <c r="I116" s="16" t="s">
        <v>266</v>
      </c>
      <c r="J116" s="16">
        <v>36.534999999999997</v>
      </c>
      <c r="K116" s="16">
        <v>3.3000000000000002E-2</v>
      </c>
      <c r="L116" s="16">
        <f>Table1[[#This Row],[Column3]]-Table1[[#This Row],[Column4]]</f>
        <v>36.501999999999995</v>
      </c>
      <c r="M116" s="16">
        <f>Table1[[#This Row],[Column3]]+Table1[[#This Row],[Column4]]</f>
        <v>36.567999999999998</v>
      </c>
      <c r="N116" s="15" t="s">
        <v>30</v>
      </c>
      <c r="O116" s="15" t="s">
        <v>325</v>
      </c>
      <c r="P116" s="15" t="s">
        <v>267</v>
      </c>
      <c r="Q116" s="15">
        <v>531.9</v>
      </c>
      <c r="R116" s="15">
        <v>0.5</v>
      </c>
      <c r="S116" s="15">
        <f>Table1[[#This Row],[Column5]]-Table1[[#This Row],[Column6]]</f>
        <v>531.4</v>
      </c>
      <c r="T116" s="15">
        <f>Table1[[#This Row],[Column5]]+Table1[[#This Row],[Column6]]</f>
        <v>532.4</v>
      </c>
      <c r="U116" s="15" t="s">
        <v>24</v>
      </c>
      <c r="V116" s="17">
        <v>272</v>
      </c>
      <c r="W116" s="15" t="s">
        <v>28</v>
      </c>
      <c r="X116" s="15" t="s">
        <v>27</v>
      </c>
      <c r="Y116" s="15" t="s">
        <v>28</v>
      </c>
      <c r="Z116" s="15" t="s">
        <v>28</v>
      </c>
      <c r="AA116" s="15" t="s">
        <v>28</v>
      </c>
      <c r="AB116" s="15" t="s">
        <v>28</v>
      </c>
      <c r="AC116" s="15" t="s">
        <v>28</v>
      </c>
      <c r="AD116" s="15" t="s">
        <v>28</v>
      </c>
      <c r="AE116" s="15" t="s">
        <v>28</v>
      </c>
      <c r="AF116" s="15" t="s">
        <v>28</v>
      </c>
      <c r="AG116" s="15" t="s">
        <v>28</v>
      </c>
      <c r="AH116" s="15" t="s">
        <v>28</v>
      </c>
      <c r="AI116" s="15" t="s">
        <v>28</v>
      </c>
      <c r="AJ116" s="15" t="s">
        <v>28</v>
      </c>
      <c r="AK116" s="15" t="s">
        <v>28</v>
      </c>
      <c r="AL116" s="15" t="s">
        <v>28</v>
      </c>
      <c r="AM116" s="15" t="s">
        <v>28</v>
      </c>
      <c r="AN116" s="15" t="s">
        <v>28</v>
      </c>
      <c r="AO116" s="15" t="s">
        <v>28</v>
      </c>
      <c r="AP116" s="17" t="s">
        <v>466</v>
      </c>
      <c r="AQ116" s="17" t="s">
        <v>467</v>
      </c>
      <c r="AR116" s="17" t="s">
        <v>468</v>
      </c>
      <c r="AS116" s="17" t="s">
        <v>469</v>
      </c>
      <c r="AT116" s="17" t="s">
        <v>470</v>
      </c>
      <c r="AU116" s="17" t="s">
        <v>471</v>
      </c>
      <c r="AV116" s="66" t="s">
        <v>679</v>
      </c>
      <c r="BO116" s="17" t="s">
        <v>722</v>
      </c>
      <c r="BP116" s="17" t="s">
        <v>780</v>
      </c>
      <c r="BQ116" s="17">
        <v>7</v>
      </c>
      <c r="BR116" s="17" t="s">
        <v>770</v>
      </c>
    </row>
    <row r="117" spans="1:73" ht="30" x14ac:dyDescent="0.25">
      <c r="A117" s="15" t="s">
        <v>89</v>
      </c>
      <c r="B117" s="17" t="s">
        <v>148</v>
      </c>
      <c r="C117" s="16" t="s">
        <v>266</v>
      </c>
      <c r="D117" s="16">
        <v>36.534999999999997</v>
      </c>
      <c r="E117" s="16">
        <v>3.3000000000000002E-2</v>
      </c>
      <c r="F117" s="16">
        <f>Table1[[#This Row],[Column2]]-Table1[[#This Row],[Column22]]</f>
        <v>36.501999999999995</v>
      </c>
      <c r="G117" s="16">
        <f>Table1[[#This Row],[Column2]]+Table1[[#This Row],[Column22]]</f>
        <v>36.567999999999998</v>
      </c>
      <c r="H117" s="15" t="s">
        <v>321</v>
      </c>
      <c r="I117" s="16" t="s">
        <v>266</v>
      </c>
      <c r="J117" s="16">
        <v>36.534999999999997</v>
      </c>
      <c r="K117" s="16">
        <v>3.3000000000000002E-2</v>
      </c>
      <c r="L117" s="16">
        <f>Table1[[#This Row],[Column3]]-Table1[[#This Row],[Column4]]</f>
        <v>36.501999999999995</v>
      </c>
      <c r="M117" s="16">
        <f>Table1[[#This Row],[Column3]]+Table1[[#This Row],[Column4]]</f>
        <v>36.567999999999998</v>
      </c>
      <c r="N117" s="15" t="s">
        <v>30</v>
      </c>
      <c r="O117" s="15" t="s">
        <v>325</v>
      </c>
      <c r="P117" s="15" t="s">
        <v>268</v>
      </c>
      <c r="Q117" s="15">
        <v>503.9</v>
      </c>
      <c r="R117" s="15">
        <v>0.5</v>
      </c>
      <c r="S117" s="15">
        <f>Table1[[#This Row],[Column5]]-Table1[[#This Row],[Column6]]</f>
        <v>503.4</v>
      </c>
      <c r="T117" s="15">
        <f>Table1[[#This Row],[Column5]]+Table1[[#This Row],[Column6]]</f>
        <v>504.4</v>
      </c>
      <c r="U117" s="15" t="s">
        <v>24</v>
      </c>
      <c r="V117" s="17">
        <v>258</v>
      </c>
      <c r="W117" s="15" t="s">
        <v>28</v>
      </c>
      <c r="X117" s="15" t="s">
        <v>27</v>
      </c>
      <c r="Y117" s="15" t="s">
        <v>28</v>
      </c>
      <c r="Z117" s="15" t="s">
        <v>28</v>
      </c>
      <c r="AA117" s="15" t="s">
        <v>28</v>
      </c>
      <c r="AB117" s="15" t="s">
        <v>28</v>
      </c>
      <c r="AC117" s="15" t="s">
        <v>28</v>
      </c>
      <c r="AD117" s="15" t="s">
        <v>28</v>
      </c>
      <c r="AE117" s="15" t="s">
        <v>28</v>
      </c>
      <c r="AF117" s="15" t="s">
        <v>28</v>
      </c>
      <c r="AG117" s="15" t="s">
        <v>28</v>
      </c>
      <c r="AH117" s="15" t="s">
        <v>28</v>
      </c>
      <c r="AI117" s="15" t="s">
        <v>28</v>
      </c>
      <c r="AJ117" s="15" t="s">
        <v>28</v>
      </c>
      <c r="AK117" s="15" t="s">
        <v>28</v>
      </c>
      <c r="AL117" s="15" t="s">
        <v>28</v>
      </c>
      <c r="AM117" s="15" t="s">
        <v>28</v>
      </c>
      <c r="AN117" s="15" t="s">
        <v>28</v>
      </c>
      <c r="AO117" s="15" t="s">
        <v>28</v>
      </c>
      <c r="AP117" s="17" t="s">
        <v>466</v>
      </c>
      <c r="AQ117" s="17" t="s">
        <v>467</v>
      </c>
      <c r="AR117" s="17" t="s">
        <v>468</v>
      </c>
      <c r="AS117" s="17" t="s">
        <v>469</v>
      </c>
      <c r="AT117" s="17" t="s">
        <v>470</v>
      </c>
      <c r="AU117" s="17" t="s">
        <v>471</v>
      </c>
      <c r="AV117" s="66" t="s">
        <v>679</v>
      </c>
      <c r="BO117" s="17" t="s">
        <v>722</v>
      </c>
      <c r="BQ117" s="17">
        <v>7</v>
      </c>
      <c r="BR117" s="17" t="s">
        <v>770</v>
      </c>
    </row>
    <row r="118" spans="1:73" x14ac:dyDescent="0.25">
      <c r="A118" s="15" t="s">
        <v>90</v>
      </c>
      <c r="B118" s="17" t="s">
        <v>148</v>
      </c>
      <c r="C118" s="16" t="s">
        <v>289</v>
      </c>
      <c r="D118" s="16">
        <v>30.189</v>
      </c>
      <c r="E118" s="16">
        <v>3.1E-2</v>
      </c>
      <c r="F118" s="16">
        <f>Table1[[#This Row],[Column2]]-Table1[[#This Row],[Column22]]</f>
        <v>30.158000000000001</v>
      </c>
      <c r="G118" s="16">
        <f>Table1[[#This Row],[Column2]]+Table1[[#This Row],[Column22]]</f>
        <v>30.22</v>
      </c>
      <c r="H118" s="15" t="s">
        <v>322</v>
      </c>
      <c r="I118" s="16" t="s">
        <v>363</v>
      </c>
      <c r="J118" s="16">
        <v>30.178000000000001</v>
      </c>
      <c r="K118" s="16">
        <v>3.1E-2</v>
      </c>
      <c r="L118" s="16">
        <f>Table1[[#This Row],[Column3]]-Table1[[#This Row],[Column4]]</f>
        <v>30.147000000000002</v>
      </c>
      <c r="M118" s="16">
        <f>Table1[[#This Row],[Column3]]+Table1[[#This Row],[Column4]]</f>
        <v>30.209</v>
      </c>
      <c r="N118" s="15" t="s">
        <v>26</v>
      </c>
      <c r="O118" s="15" t="s">
        <v>326</v>
      </c>
      <c r="P118" s="15" t="s">
        <v>269</v>
      </c>
      <c r="Q118" s="15">
        <v>515.5</v>
      </c>
      <c r="R118" s="15">
        <v>0.5</v>
      </c>
      <c r="S118" s="15">
        <f>Table1[[#This Row],[Column5]]-Table1[[#This Row],[Column6]]</f>
        <v>515</v>
      </c>
      <c r="T118" s="15">
        <f>Table1[[#This Row],[Column5]]+Table1[[#This Row],[Column6]]</f>
        <v>516</v>
      </c>
      <c r="U118" s="15" t="s">
        <v>24</v>
      </c>
      <c r="V118" s="17">
        <v>262</v>
      </c>
      <c r="W118" s="15" t="s">
        <v>28</v>
      </c>
      <c r="X118" s="15" t="s">
        <v>28</v>
      </c>
      <c r="Y118" s="15" t="s">
        <v>6</v>
      </c>
      <c r="Z118" s="15" t="s">
        <v>28</v>
      </c>
      <c r="AA118" s="15" t="s">
        <v>28</v>
      </c>
      <c r="AB118" s="15" t="s">
        <v>28</v>
      </c>
      <c r="AC118" s="15" t="s">
        <v>28</v>
      </c>
      <c r="AD118" s="15" t="s">
        <v>28</v>
      </c>
      <c r="AE118" s="15" t="s">
        <v>28</v>
      </c>
      <c r="AF118" s="15" t="s">
        <v>28</v>
      </c>
      <c r="AG118" s="15" t="s">
        <v>28</v>
      </c>
      <c r="AH118" s="15" t="s">
        <v>28</v>
      </c>
      <c r="AI118" s="15" t="s">
        <v>28</v>
      </c>
      <c r="AJ118" s="15" t="s">
        <v>28</v>
      </c>
      <c r="AK118" s="15" t="s">
        <v>28</v>
      </c>
      <c r="AL118" s="15" t="s">
        <v>28</v>
      </c>
      <c r="AM118" s="15" t="s">
        <v>28</v>
      </c>
      <c r="AN118" s="15" t="s">
        <v>28</v>
      </c>
      <c r="AO118" s="15" t="s">
        <v>28</v>
      </c>
      <c r="AP118" s="17" t="s">
        <v>603</v>
      </c>
      <c r="AQ118" s="17" t="s">
        <v>604</v>
      </c>
      <c r="AR118" s="17" t="s">
        <v>593</v>
      </c>
      <c r="AS118" s="17" t="s">
        <v>575</v>
      </c>
      <c r="AT118" s="17" t="s">
        <v>606</v>
      </c>
      <c r="AU118" s="17" t="s">
        <v>464</v>
      </c>
      <c r="AV118" s="15"/>
      <c r="BO118" s="17" t="s">
        <v>722</v>
      </c>
      <c r="BQ118" s="17">
        <v>7</v>
      </c>
      <c r="BR118" s="17" t="s">
        <v>772</v>
      </c>
    </row>
    <row r="119" spans="1:73" x14ac:dyDescent="0.25">
      <c r="A119" s="15" t="s">
        <v>91</v>
      </c>
      <c r="B119" s="17" t="s">
        <v>148</v>
      </c>
      <c r="C119" s="15" t="s">
        <v>248</v>
      </c>
      <c r="D119" s="15">
        <v>26.265999999999998</v>
      </c>
      <c r="E119" s="15">
        <v>3.1E-2</v>
      </c>
      <c r="F119" s="16">
        <f>Table1[[#This Row],[Column2]]-Table1[[#This Row],[Column22]]</f>
        <v>26.234999999999999</v>
      </c>
      <c r="G119" s="16">
        <f>Table1[[#This Row],[Column2]]+Table1[[#This Row],[Column22]]</f>
        <v>26.296999999999997</v>
      </c>
      <c r="H119" s="15" t="s">
        <v>322</v>
      </c>
      <c r="I119" s="15" t="s">
        <v>272</v>
      </c>
      <c r="J119" s="15">
        <v>25.437000000000001</v>
      </c>
      <c r="K119" s="15">
        <v>3.1E-2</v>
      </c>
      <c r="L119" s="16">
        <f>Table1[[#This Row],[Column3]]-Table1[[#This Row],[Column4]]</f>
        <v>25.406000000000002</v>
      </c>
      <c r="M119" s="16">
        <f>Table1[[#This Row],[Column3]]+Table1[[#This Row],[Column4]]</f>
        <v>25.468</v>
      </c>
      <c r="N119" s="15" t="s">
        <v>26</v>
      </c>
      <c r="O119" s="15" t="s">
        <v>324</v>
      </c>
      <c r="P119" s="15" t="s">
        <v>271</v>
      </c>
      <c r="Q119" s="15">
        <v>598.1</v>
      </c>
      <c r="R119" s="15">
        <v>0.5</v>
      </c>
      <c r="S119" s="15">
        <f>Table1[[#This Row],[Column5]]-Table1[[#This Row],[Column6]]</f>
        <v>597.6</v>
      </c>
      <c r="T119" s="15">
        <f>Table1[[#This Row],[Column5]]+Table1[[#This Row],[Column6]]</f>
        <v>598.6</v>
      </c>
      <c r="U119" s="15" t="s">
        <v>24</v>
      </c>
      <c r="V119" s="17">
        <v>320</v>
      </c>
      <c r="W119" s="15" t="s">
        <v>28</v>
      </c>
      <c r="X119" s="15" t="s">
        <v>28</v>
      </c>
      <c r="Y119" s="15" t="s">
        <v>28</v>
      </c>
      <c r="Z119" s="15" t="s">
        <v>28</v>
      </c>
      <c r="AA119" s="15" t="s">
        <v>28</v>
      </c>
      <c r="AB119" s="15" t="s">
        <v>28</v>
      </c>
      <c r="AC119" s="15" t="s">
        <v>28</v>
      </c>
      <c r="AD119" s="15" t="s">
        <v>11</v>
      </c>
      <c r="AE119" s="15" t="s">
        <v>28</v>
      </c>
      <c r="AF119" s="15" t="s">
        <v>28</v>
      </c>
      <c r="AG119" s="15" t="s">
        <v>28</v>
      </c>
      <c r="AH119" s="15" t="s">
        <v>28</v>
      </c>
      <c r="AI119" s="15" t="s">
        <v>28</v>
      </c>
      <c r="AJ119" s="15" t="s">
        <v>28</v>
      </c>
      <c r="AK119" s="15" t="s">
        <v>28</v>
      </c>
      <c r="AL119" s="15" t="s">
        <v>28</v>
      </c>
      <c r="AM119" s="15" t="s">
        <v>28</v>
      </c>
      <c r="AN119" s="15" t="s">
        <v>28</v>
      </c>
      <c r="AO119" s="15" t="s">
        <v>28</v>
      </c>
      <c r="AP119" s="17" t="s">
        <v>460</v>
      </c>
      <c r="AQ119" s="17" t="s">
        <v>461</v>
      </c>
      <c r="AR119" s="17" t="s">
        <v>607</v>
      </c>
      <c r="AS119" s="17" t="s">
        <v>472</v>
      </c>
      <c r="AT119" s="17" t="s">
        <v>463</v>
      </c>
      <c r="AU119" s="17" t="s">
        <v>464</v>
      </c>
      <c r="AV119" s="15"/>
      <c r="BO119" s="17" t="s">
        <v>722</v>
      </c>
      <c r="BQ119" s="17">
        <v>8</v>
      </c>
      <c r="BR119" s="17" t="s">
        <v>770</v>
      </c>
      <c r="BU119" s="17" t="s">
        <v>473</v>
      </c>
    </row>
    <row r="120" spans="1:73" x14ac:dyDescent="0.25">
      <c r="A120" s="15" t="s">
        <v>92</v>
      </c>
      <c r="B120" s="17" t="s">
        <v>148</v>
      </c>
      <c r="C120" s="16" t="s">
        <v>289</v>
      </c>
      <c r="D120" s="16">
        <v>30.189</v>
      </c>
      <c r="E120" s="16">
        <v>3.1E-2</v>
      </c>
      <c r="F120" s="16">
        <f>Table1[[#This Row],[Column2]]-Table1[[#This Row],[Column22]]</f>
        <v>30.158000000000001</v>
      </c>
      <c r="G120" s="16">
        <f>Table1[[#This Row],[Column2]]+Table1[[#This Row],[Column22]]</f>
        <v>30.22</v>
      </c>
      <c r="H120" s="15" t="s">
        <v>322</v>
      </c>
      <c r="I120" s="16" t="s">
        <v>363</v>
      </c>
      <c r="J120" s="16">
        <v>30.178000000000001</v>
      </c>
      <c r="K120" s="16">
        <v>3.1E-2</v>
      </c>
      <c r="L120" s="16">
        <f>Table1[[#This Row],[Column3]]-Table1[[#This Row],[Column4]]</f>
        <v>30.147000000000002</v>
      </c>
      <c r="M120" s="16">
        <f>Table1[[#This Row],[Column3]]+Table1[[#This Row],[Column4]]</f>
        <v>30.209</v>
      </c>
      <c r="N120" s="15" t="s">
        <v>30</v>
      </c>
      <c r="O120" s="15" t="s">
        <v>326</v>
      </c>
      <c r="P120" s="15" t="s">
        <v>273</v>
      </c>
      <c r="Q120" s="15">
        <v>604.70000000000005</v>
      </c>
      <c r="R120" s="15">
        <v>0.5</v>
      </c>
      <c r="S120" s="15">
        <f>Table1[[#This Row],[Column5]]-Table1[[#This Row],[Column6]]</f>
        <v>604.20000000000005</v>
      </c>
      <c r="T120" s="15">
        <f>Table1[[#This Row],[Column5]]+Table1[[#This Row],[Column6]]</f>
        <v>605.20000000000005</v>
      </c>
      <c r="U120" s="15" t="s">
        <v>24</v>
      </c>
      <c r="V120" s="17">
        <v>290</v>
      </c>
      <c r="W120" s="15" t="s">
        <v>28</v>
      </c>
      <c r="X120" s="15" t="s">
        <v>28</v>
      </c>
      <c r="Y120" s="15" t="s">
        <v>28</v>
      </c>
      <c r="Z120" s="15" t="s">
        <v>28</v>
      </c>
      <c r="AA120" s="15" t="s">
        <v>28</v>
      </c>
      <c r="AB120" s="15" t="s">
        <v>28</v>
      </c>
      <c r="AC120" s="15" t="s">
        <v>28</v>
      </c>
      <c r="AD120" s="15" t="s">
        <v>28</v>
      </c>
      <c r="AE120" s="15" t="s">
        <v>28</v>
      </c>
      <c r="AF120" s="15" t="s">
        <v>28</v>
      </c>
      <c r="AG120" s="15" t="s">
        <v>28</v>
      </c>
      <c r="AH120" s="15" t="s">
        <v>28</v>
      </c>
      <c r="AI120" s="15" t="s">
        <v>28</v>
      </c>
      <c r="AJ120" s="15" t="s">
        <v>28</v>
      </c>
      <c r="AK120" s="15" t="s">
        <v>28</v>
      </c>
      <c r="AL120" s="15" t="s">
        <v>28</v>
      </c>
      <c r="AM120" s="15" t="s">
        <v>20</v>
      </c>
      <c r="AN120" s="15" t="s">
        <v>28</v>
      </c>
      <c r="AO120" s="15" t="s">
        <v>28</v>
      </c>
      <c r="AP120" s="17" t="s">
        <v>608</v>
      </c>
      <c r="AQ120" s="17" t="s">
        <v>604</v>
      </c>
      <c r="AR120" s="17" t="s">
        <v>574</v>
      </c>
      <c r="AS120" s="17" t="s">
        <v>575</v>
      </c>
      <c r="AT120" s="17" t="s">
        <v>606</v>
      </c>
      <c r="AU120" s="17" t="s">
        <v>464</v>
      </c>
      <c r="AV120" s="15"/>
      <c r="BO120" s="17" t="s">
        <v>723</v>
      </c>
      <c r="BQ120" s="17">
        <v>9</v>
      </c>
      <c r="BR120" s="17" t="s">
        <v>772</v>
      </c>
    </row>
    <row r="121" spans="1:73" x14ac:dyDescent="0.25">
      <c r="A121" s="15" t="s">
        <v>425</v>
      </c>
      <c r="B121" s="17" t="s">
        <v>148</v>
      </c>
      <c r="C121" s="16" t="s">
        <v>231</v>
      </c>
      <c r="D121" s="16">
        <v>27.861999999999998</v>
      </c>
      <c r="E121" s="16">
        <v>0.03</v>
      </c>
      <c r="F121" s="16">
        <f>Table1[[#This Row],[Column2]]-Table1[[#This Row],[Column22]]</f>
        <v>27.831999999999997</v>
      </c>
      <c r="G121" s="16">
        <f>Table1[[#This Row],[Column2]]+Table1[[#This Row],[Column22]]</f>
        <v>27.891999999999999</v>
      </c>
      <c r="H121" s="18" t="s">
        <v>322</v>
      </c>
      <c r="I121" s="16" t="s">
        <v>275</v>
      </c>
      <c r="J121" s="16">
        <v>28.606999999999999</v>
      </c>
      <c r="K121" s="16">
        <v>0.03</v>
      </c>
      <c r="L121" s="16">
        <f>Table1[[#This Row],[Column3]]-Table1[[#This Row],[Column4]]</f>
        <v>28.576999999999998</v>
      </c>
      <c r="M121" s="16">
        <f>Table1[[#This Row],[Column3]]+Table1[[#This Row],[Column4]]</f>
        <v>28.637</v>
      </c>
      <c r="N121" s="15" t="s">
        <v>26</v>
      </c>
      <c r="O121" s="15" t="s">
        <v>326</v>
      </c>
      <c r="P121" s="15" t="s">
        <v>426</v>
      </c>
      <c r="Q121" s="15">
        <v>429.4</v>
      </c>
      <c r="R121" s="15">
        <v>0.5</v>
      </c>
      <c r="S121" s="15">
        <f>Table1[[#This Row],[Column5]]-Table1[[#This Row],[Column6]]</f>
        <v>428.9</v>
      </c>
      <c r="T121" s="15">
        <f>Table1[[#This Row],[Column5]]+Table1[[#This Row],[Column6]]</f>
        <v>429.9</v>
      </c>
      <c r="U121" s="15" t="s">
        <v>24</v>
      </c>
      <c r="V121" s="17">
        <v>219</v>
      </c>
      <c r="W121" s="15" t="s">
        <v>28</v>
      </c>
      <c r="X121" s="15" t="s">
        <v>28</v>
      </c>
      <c r="Y121" s="15" t="s">
        <v>6</v>
      </c>
      <c r="Z121" s="15" t="s">
        <v>28</v>
      </c>
      <c r="AA121" s="15" t="s">
        <v>28</v>
      </c>
      <c r="AB121" s="15" t="s">
        <v>28</v>
      </c>
      <c r="AC121" s="15" t="s">
        <v>28</v>
      </c>
      <c r="AD121" s="15" t="s">
        <v>28</v>
      </c>
      <c r="AE121" s="15" t="s">
        <v>28</v>
      </c>
      <c r="AF121" s="15" t="s">
        <v>28</v>
      </c>
      <c r="AG121" s="15" t="s">
        <v>28</v>
      </c>
      <c r="AH121" s="15" t="s">
        <v>28</v>
      </c>
      <c r="AI121" s="15" t="s">
        <v>28</v>
      </c>
      <c r="AJ121" s="15" t="s">
        <v>28</v>
      </c>
      <c r="AK121" s="15" t="s">
        <v>28</v>
      </c>
      <c r="AL121" s="15" t="s">
        <v>28</v>
      </c>
      <c r="AM121" s="15" t="s">
        <v>28</v>
      </c>
      <c r="AN121" s="15" t="s">
        <v>28</v>
      </c>
      <c r="AO121" s="15" t="s">
        <v>28</v>
      </c>
      <c r="AP121" s="17" t="s">
        <v>609</v>
      </c>
      <c r="AQ121" s="17" t="s">
        <v>585</v>
      </c>
      <c r="AR121" s="17" t="s">
        <v>610</v>
      </c>
      <c r="AS121" s="17" t="s">
        <v>611</v>
      </c>
      <c r="AT121" s="17" t="s">
        <v>588</v>
      </c>
      <c r="AU121" s="17" t="s">
        <v>464</v>
      </c>
      <c r="AV121" s="15"/>
      <c r="BO121" s="17" t="s">
        <v>722</v>
      </c>
      <c r="BQ121" s="17">
        <v>7</v>
      </c>
      <c r="BR121" s="17" t="s">
        <v>770</v>
      </c>
    </row>
    <row r="122" spans="1:73" x14ac:dyDescent="0.25">
      <c r="A122" s="15" t="s">
        <v>93</v>
      </c>
      <c r="B122" s="17" t="s">
        <v>148</v>
      </c>
      <c r="C122" s="15" t="s">
        <v>231</v>
      </c>
      <c r="D122" s="15">
        <v>27.861999999999998</v>
      </c>
      <c r="E122" s="15">
        <v>0.03</v>
      </c>
      <c r="F122" s="16">
        <f>Table1[[#This Row],[Column2]]-Table1[[#This Row],[Column22]]</f>
        <v>27.831999999999997</v>
      </c>
      <c r="G122" s="16">
        <f>Table1[[#This Row],[Column2]]+Table1[[#This Row],[Column22]]</f>
        <v>27.891999999999999</v>
      </c>
      <c r="H122" s="15" t="s">
        <v>322</v>
      </c>
      <c r="I122" s="15" t="s">
        <v>275</v>
      </c>
      <c r="J122" s="15">
        <v>28.606999999999999</v>
      </c>
      <c r="K122" s="15">
        <v>0.03</v>
      </c>
      <c r="L122" s="16">
        <f>Table1[[#This Row],[Column3]]-Table1[[#This Row],[Column4]]</f>
        <v>28.576999999999998</v>
      </c>
      <c r="M122" s="16">
        <f>Table1[[#This Row],[Column3]]+Table1[[#This Row],[Column4]]</f>
        <v>28.637</v>
      </c>
      <c r="N122" s="15" t="s">
        <v>26</v>
      </c>
      <c r="O122" s="15" t="s">
        <v>326</v>
      </c>
      <c r="P122" s="15" t="s">
        <v>274</v>
      </c>
      <c r="Q122" s="15">
        <v>426.1</v>
      </c>
      <c r="R122" s="15">
        <v>0.5</v>
      </c>
      <c r="S122" s="15">
        <f>Table1[[#This Row],[Column5]]-Table1[[#This Row],[Column6]]</f>
        <v>425.6</v>
      </c>
      <c r="T122" s="15">
        <f>Table1[[#This Row],[Column5]]+Table1[[#This Row],[Column6]]</f>
        <v>426.6</v>
      </c>
      <c r="U122" s="15" t="s">
        <v>24</v>
      </c>
      <c r="V122" s="17">
        <v>217</v>
      </c>
      <c r="W122" s="15" t="s">
        <v>28</v>
      </c>
      <c r="X122" s="15" t="s">
        <v>28</v>
      </c>
      <c r="Y122" s="15" t="s">
        <v>6</v>
      </c>
      <c r="Z122" s="15" t="s">
        <v>28</v>
      </c>
      <c r="AA122" s="15" t="s">
        <v>28</v>
      </c>
      <c r="AB122" s="15" t="s">
        <v>28</v>
      </c>
      <c r="AC122" s="15" t="s">
        <v>28</v>
      </c>
      <c r="AD122" s="15" t="s">
        <v>28</v>
      </c>
      <c r="AE122" s="15" t="s">
        <v>28</v>
      </c>
      <c r="AF122" s="15" t="s">
        <v>28</v>
      </c>
      <c r="AG122" s="15" t="s">
        <v>28</v>
      </c>
      <c r="AH122" s="15" t="s">
        <v>28</v>
      </c>
      <c r="AI122" s="15" t="s">
        <v>28</v>
      </c>
      <c r="AJ122" s="15" t="s">
        <v>28</v>
      </c>
      <c r="AK122" s="15" t="s">
        <v>28</v>
      </c>
      <c r="AL122" s="15" t="s">
        <v>28</v>
      </c>
      <c r="AM122" s="15" t="s">
        <v>28</v>
      </c>
      <c r="AN122" s="15" t="s">
        <v>28</v>
      </c>
      <c r="AO122" s="15" t="s">
        <v>28</v>
      </c>
      <c r="AP122" s="17" t="s">
        <v>609</v>
      </c>
      <c r="AQ122" s="17" t="s">
        <v>585</v>
      </c>
      <c r="AR122" s="17" t="s">
        <v>610</v>
      </c>
      <c r="AS122" s="17" t="s">
        <v>611</v>
      </c>
      <c r="AT122" s="17" t="s">
        <v>588</v>
      </c>
      <c r="AU122" s="17" t="s">
        <v>464</v>
      </c>
      <c r="AV122" s="15"/>
      <c r="BO122" s="17" t="s">
        <v>722</v>
      </c>
      <c r="BQ122" s="17">
        <v>7</v>
      </c>
      <c r="BR122" s="17" t="s">
        <v>770</v>
      </c>
    </row>
    <row r="123" spans="1:73" x14ac:dyDescent="0.25">
      <c r="A123" s="15" t="s">
        <v>734</v>
      </c>
      <c r="B123" s="17" t="s">
        <v>148</v>
      </c>
      <c r="C123" s="27" t="s">
        <v>301</v>
      </c>
      <c r="D123" s="27">
        <v>28.620999999999999</v>
      </c>
      <c r="E123" s="27">
        <v>0.03</v>
      </c>
      <c r="F123" s="82">
        <f>Table1[[#This Row],[Column2]]-Table1[[#This Row],[Column22]]</f>
        <v>28.590999999999998</v>
      </c>
      <c r="G123" s="82">
        <f>Table1[[#This Row],[Column2]]+Table1[[#This Row],[Column22]]</f>
        <v>28.651</v>
      </c>
      <c r="H123" s="15" t="s">
        <v>321</v>
      </c>
      <c r="I123" s="27" t="s">
        <v>301</v>
      </c>
      <c r="J123" s="27">
        <v>28.620999999999999</v>
      </c>
      <c r="K123" s="27">
        <v>0.03</v>
      </c>
      <c r="L123" s="82">
        <f>Table1[[#This Row],[Column3]]-Table1[[#This Row],[Column4]]</f>
        <v>28.590999999999998</v>
      </c>
      <c r="M123" s="82">
        <f>Table1[[#This Row],[Column3]]+Table1[[#This Row],[Column4]]</f>
        <v>28.651</v>
      </c>
      <c r="N123" s="15" t="s">
        <v>26</v>
      </c>
      <c r="O123" s="15" t="s">
        <v>326</v>
      </c>
      <c r="P123" s="15" t="s">
        <v>735</v>
      </c>
      <c r="Q123" s="81">
        <v>596.5</v>
      </c>
      <c r="R123" s="81">
        <v>0.5</v>
      </c>
      <c r="S123" s="81">
        <f>Table1[[#This Row],[Column5]]-Table1[[#This Row],[Column6]]</f>
        <v>596</v>
      </c>
      <c r="T123" s="81">
        <f>Table1[[#This Row],[Column5]]+Table1[[#This Row],[Column6]]</f>
        <v>597</v>
      </c>
      <c r="U123" s="15" t="s">
        <v>24</v>
      </c>
      <c r="V123" s="81">
        <v>304</v>
      </c>
      <c r="W123" s="28" t="s">
        <v>28</v>
      </c>
      <c r="X123" s="28" t="s">
        <v>28</v>
      </c>
      <c r="Y123" s="28" t="s">
        <v>28</v>
      </c>
      <c r="Z123" s="28" t="s">
        <v>28</v>
      </c>
      <c r="AA123" s="28" t="s">
        <v>28</v>
      </c>
      <c r="AB123" s="28" t="s">
        <v>28</v>
      </c>
      <c r="AC123" s="28" t="s">
        <v>28</v>
      </c>
      <c r="AD123" s="28" t="s">
        <v>28</v>
      </c>
      <c r="AE123" s="28" t="s">
        <v>28</v>
      </c>
      <c r="AF123" s="28" t="s">
        <v>28</v>
      </c>
      <c r="AG123" s="28" t="s">
        <v>28</v>
      </c>
      <c r="AH123" s="28" t="s">
        <v>28</v>
      </c>
      <c r="AI123" s="28" t="s">
        <v>28</v>
      </c>
      <c r="AJ123" s="28" t="s">
        <v>28</v>
      </c>
      <c r="AK123" s="28" t="s">
        <v>28</v>
      </c>
      <c r="AL123" s="15" t="s">
        <v>19</v>
      </c>
      <c r="AM123" s="28" t="s">
        <v>28</v>
      </c>
      <c r="AN123" s="28" t="s">
        <v>28</v>
      </c>
      <c r="AO123" s="28" t="s">
        <v>28</v>
      </c>
      <c r="AP123" s="17" t="s">
        <v>612</v>
      </c>
      <c r="AQ123" s="17" t="s">
        <v>613</v>
      </c>
      <c r="AR123" s="17" t="s">
        <v>736</v>
      </c>
      <c r="AS123" s="17" t="s">
        <v>572</v>
      </c>
      <c r="AT123" s="17" t="s">
        <v>606</v>
      </c>
      <c r="AU123" s="17" t="s">
        <v>471</v>
      </c>
      <c r="AV123" s="15"/>
      <c r="BO123" s="17" t="s">
        <v>722</v>
      </c>
      <c r="BQ123" s="17">
        <v>9</v>
      </c>
      <c r="BR123" s="17" t="s">
        <v>772</v>
      </c>
    </row>
    <row r="124" spans="1:73" x14ac:dyDescent="0.25">
      <c r="A124" s="15" t="s">
        <v>94</v>
      </c>
      <c r="B124" s="17" t="s">
        <v>148</v>
      </c>
      <c r="C124" s="15" t="s">
        <v>277</v>
      </c>
      <c r="D124" s="15">
        <v>28.602</v>
      </c>
      <c r="E124" s="15">
        <v>3.1E-2</v>
      </c>
      <c r="F124" s="16">
        <f>Table1[[#This Row],[Column2]]-Table1[[#This Row],[Column22]]</f>
        <v>28.571000000000002</v>
      </c>
      <c r="G124" s="16">
        <f>Table1[[#This Row],[Column2]]+Table1[[#This Row],[Column22]]</f>
        <v>28.632999999999999</v>
      </c>
      <c r="H124" s="15" t="s">
        <v>322</v>
      </c>
      <c r="I124" s="15" t="s">
        <v>275</v>
      </c>
      <c r="J124" s="15">
        <v>28.606999999999999</v>
      </c>
      <c r="K124" s="15">
        <v>0.03</v>
      </c>
      <c r="L124" s="16">
        <f>Table1[[#This Row],[Column3]]-Table1[[#This Row],[Column4]]</f>
        <v>28.576999999999998</v>
      </c>
      <c r="M124" s="16">
        <f>Table1[[#This Row],[Column3]]+Table1[[#This Row],[Column4]]</f>
        <v>28.637</v>
      </c>
      <c r="N124" s="15" t="s">
        <v>26</v>
      </c>
      <c r="O124" s="15" t="s">
        <v>326</v>
      </c>
      <c r="P124" s="15" t="s">
        <v>276</v>
      </c>
      <c r="Q124" s="15">
        <v>412</v>
      </c>
      <c r="R124" s="15">
        <v>0.5</v>
      </c>
      <c r="S124" s="15">
        <f>Table1[[#This Row],[Column5]]-Table1[[#This Row],[Column6]]</f>
        <v>411.5</v>
      </c>
      <c r="T124" s="15">
        <f>Table1[[#This Row],[Column5]]+Table1[[#This Row],[Column6]]</f>
        <v>412.5</v>
      </c>
      <c r="U124" s="15" t="s">
        <v>24</v>
      </c>
      <c r="V124" s="15" t="s">
        <v>28</v>
      </c>
      <c r="W124" s="17">
        <v>210</v>
      </c>
      <c r="X124" s="15" t="s">
        <v>28</v>
      </c>
      <c r="Y124" s="15" t="s">
        <v>28</v>
      </c>
      <c r="Z124" s="15" t="s">
        <v>28</v>
      </c>
      <c r="AA124" s="15" t="s">
        <v>28</v>
      </c>
      <c r="AB124" s="15" t="s">
        <v>28</v>
      </c>
      <c r="AC124" s="15" t="s">
        <v>28</v>
      </c>
      <c r="AD124" s="15" t="s">
        <v>28</v>
      </c>
      <c r="AE124" s="15" t="s">
        <v>28</v>
      </c>
      <c r="AF124" s="15" t="s">
        <v>28</v>
      </c>
      <c r="AG124" s="15" t="s">
        <v>28</v>
      </c>
      <c r="AH124" s="15" t="s">
        <v>28</v>
      </c>
      <c r="AI124" s="15" t="s">
        <v>28</v>
      </c>
      <c r="AJ124" s="15" t="s">
        <v>28</v>
      </c>
      <c r="AK124" s="15" t="s">
        <v>28</v>
      </c>
      <c r="AL124" s="15" t="s">
        <v>19</v>
      </c>
      <c r="AM124" s="15" t="s">
        <v>28</v>
      </c>
      <c r="AN124" s="15" t="s">
        <v>28</v>
      </c>
      <c r="AO124" s="15" t="s">
        <v>28</v>
      </c>
      <c r="AP124" s="17" t="s">
        <v>612</v>
      </c>
      <c r="AQ124" s="17" t="s">
        <v>613</v>
      </c>
      <c r="AR124" s="17" t="s">
        <v>610</v>
      </c>
      <c r="AS124" s="17" t="s">
        <v>611</v>
      </c>
      <c r="AT124" s="17" t="s">
        <v>606</v>
      </c>
      <c r="AU124" s="17" t="s">
        <v>464</v>
      </c>
      <c r="AV124" s="15"/>
      <c r="BO124" s="17" t="s">
        <v>722</v>
      </c>
      <c r="BQ124" s="17">
        <v>9</v>
      </c>
      <c r="BR124" s="17" t="s">
        <v>770</v>
      </c>
    </row>
    <row r="125" spans="1:73" x14ac:dyDescent="0.25">
      <c r="A125" s="15" t="s">
        <v>95</v>
      </c>
      <c r="B125" s="17" t="s">
        <v>148</v>
      </c>
      <c r="C125" s="15" t="s">
        <v>277</v>
      </c>
      <c r="D125" s="15">
        <v>28.602</v>
      </c>
      <c r="E125" s="15">
        <v>3.1E-2</v>
      </c>
      <c r="F125" s="16">
        <f>Table1[[#This Row],[Column2]]-Table1[[#This Row],[Column22]]</f>
        <v>28.571000000000002</v>
      </c>
      <c r="G125" s="16">
        <f>Table1[[#This Row],[Column2]]+Table1[[#This Row],[Column22]]</f>
        <v>28.632999999999999</v>
      </c>
      <c r="H125" s="15" t="s">
        <v>322</v>
      </c>
      <c r="I125" s="15" t="s">
        <v>275</v>
      </c>
      <c r="J125" s="15">
        <v>28.606999999999999</v>
      </c>
      <c r="K125" s="15">
        <v>0.03</v>
      </c>
      <c r="L125" s="16">
        <f>Table1[[#This Row],[Column3]]-Table1[[#This Row],[Column4]]</f>
        <v>28.576999999999998</v>
      </c>
      <c r="M125" s="16">
        <f>Table1[[#This Row],[Column3]]+Table1[[#This Row],[Column4]]</f>
        <v>28.637</v>
      </c>
      <c r="N125" s="15" t="s">
        <v>30</v>
      </c>
      <c r="O125" s="15" t="s">
        <v>326</v>
      </c>
      <c r="P125" s="15" t="s">
        <v>278</v>
      </c>
      <c r="Q125" s="15">
        <v>412.7</v>
      </c>
      <c r="R125" s="15">
        <v>0.5</v>
      </c>
      <c r="S125" s="15">
        <f>Table1[[#This Row],[Column5]]-Table1[[#This Row],[Column6]]</f>
        <v>412.2</v>
      </c>
      <c r="T125" s="15">
        <f>Table1[[#This Row],[Column5]]+Table1[[#This Row],[Column6]]</f>
        <v>413.2</v>
      </c>
      <c r="U125" s="15" t="s">
        <v>24</v>
      </c>
      <c r="V125" s="15" t="s">
        <v>28</v>
      </c>
      <c r="W125" s="17">
        <v>211</v>
      </c>
      <c r="X125" s="15" t="s">
        <v>28</v>
      </c>
      <c r="Y125" s="15" t="s">
        <v>28</v>
      </c>
      <c r="Z125" s="15" t="s">
        <v>28</v>
      </c>
      <c r="AA125" s="15" t="s">
        <v>28</v>
      </c>
      <c r="AB125" s="15" t="s">
        <v>28</v>
      </c>
      <c r="AC125" s="15" t="s">
        <v>28</v>
      </c>
      <c r="AD125" s="15" t="s">
        <v>28</v>
      </c>
      <c r="AE125" s="15" t="s">
        <v>28</v>
      </c>
      <c r="AF125" s="15" t="s">
        <v>28</v>
      </c>
      <c r="AG125" s="15" t="s">
        <v>28</v>
      </c>
      <c r="AH125" s="15" t="s">
        <v>28</v>
      </c>
      <c r="AI125" s="15" t="s">
        <v>28</v>
      </c>
      <c r="AJ125" s="15" t="s">
        <v>28</v>
      </c>
      <c r="AK125" s="15" t="s">
        <v>28</v>
      </c>
      <c r="AL125" s="15" t="s">
        <v>19</v>
      </c>
      <c r="AM125" s="15" t="s">
        <v>28</v>
      </c>
      <c r="AN125" s="15" t="s">
        <v>28</v>
      </c>
      <c r="AO125" s="15" t="s">
        <v>28</v>
      </c>
      <c r="AP125" s="17" t="s">
        <v>612</v>
      </c>
      <c r="AQ125" s="17" t="s">
        <v>613</v>
      </c>
      <c r="AR125" s="17" t="s">
        <v>610</v>
      </c>
      <c r="AS125" s="17" t="s">
        <v>611</v>
      </c>
      <c r="AT125" s="17" t="s">
        <v>606</v>
      </c>
      <c r="AU125" s="17" t="s">
        <v>464</v>
      </c>
      <c r="AV125" s="15"/>
      <c r="BO125" s="17" t="s">
        <v>722</v>
      </c>
      <c r="BQ125" s="17">
        <v>9</v>
      </c>
      <c r="BR125" s="17" t="s">
        <v>770</v>
      </c>
    </row>
    <row r="126" spans="1:73" x14ac:dyDescent="0.25">
      <c r="A126" s="15" t="s">
        <v>96</v>
      </c>
      <c r="B126" s="17" t="s">
        <v>148</v>
      </c>
      <c r="C126" s="16" t="s">
        <v>289</v>
      </c>
      <c r="D126" s="16">
        <v>30.189</v>
      </c>
      <c r="E126" s="16">
        <v>3.1E-2</v>
      </c>
      <c r="F126" s="16">
        <f>Table1[[#This Row],[Column2]]-Table1[[#This Row],[Column22]]</f>
        <v>30.158000000000001</v>
      </c>
      <c r="G126" s="16">
        <f>Table1[[#This Row],[Column2]]+Table1[[#This Row],[Column22]]</f>
        <v>30.22</v>
      </c>
      <c r="H126" s="15" t="s">
        <v>322</v>
      </c>
      <c r="I126" s="16" t="s">
        <v>363</v>
      </c>
      <c r="J126" s="16">
        <v>30.178000000000001</v>
      </c>
      <c r="K126" s="16">
        <v>3.1E-2</v>
      </c>
      <c r="L126" s="16">
        <f>Table1[[#This Row],[Column3]]-Table1[[#This Row],[Column4]]</f>
        <v>30.147000000000002</v>
      </c>
      <c r="M126" s="16">
        <f>Table1[[#This Row],[Column3]]+Table1[[#This Row],[Column4]]</f>
        <v>30.209</v>
      </c>
      <c r="N126" s="15" t="s">
        <v>30</v>
      </c>
      <c r="O126" s="15" t="s">
        <v>326</v>
      </c>
      <c r="P126" s="15" t="s">
        <v>279</v>
      </c>
      <c r="Q126" s="15">
        <v>511.7</v>
      </c>
      <c r="R126" s="15">
        <v>0.5</v>
      </c>
      <c r="S126" s="15">
        <f>Table1[[#This Row],[Column5]]-Table1[[#This Row],[Column6]]</f>
        <v>511.2</v>
      </c>
      <c r="T126" s="15">
        <f>Table1[[#This Row],[Column5]]+Table1[[#This Row],[Column6]]</f>
        <v>512.20000000000005</v>
      </c>
      <c r="U126" s="15" t="s">
        <v>24</v>
      </c>
      <c r="V126" s="17">
        <v>250</v>
      </c>
      <c r="W126" s="15" t="s">
        <v>28</v>
      </c>
      <c r="X126" s="15" t="s">
        <v>27</v>
      </c>
      <c r="Y126" s="15" t="s">
        <v>28</v>
      </c>
      <c r="Z126" s="15" t="s">
        <v>28</v>
      </c>
      <c r="AA126" s="15" t="s">
        <v>28</v>
      </c>
      <c r="AB126" s="15" t="s">
        <v>28</v>
      </c>
      <c r="AC126" s="15" t="s">
        <v>28</v>
      </c>
      <c r="AD126" s="15" t="s">
        <v>28</v>
      </c>
      <c r="AE126" s="15" t="s">
        <v>28</v>
      </c>
      <c r="AF126" s="15" t="s">
        <v>28</v>
      </c>
      <c r="AG126" s="15" t="s">
        <v>28</v>
      </c>
      <c r="AH126" s="15" t="s">
        <v>28</v>
      </c>
      <c r="AI126" s="15" t="s">
        <v>28</v>
      </c>
      <c r="AJ126" s="15" t="s">
        <v>28</v>
      </c>
      <c r="AK126" s="15" t="s">
        <v>28</v>
      </c>
      <c r="AL126" s="15" t="s">
        <v>28</v>
      </c>
      <c r="AM126" s="15" t="s">
        <v>28</v>
      </c>
      <c r="AN126" s="15" t="s">
        <v>28</v>
      </c>
      <c r="AO126" s="15" t="s">
        <v>28</v>
      </c>
      <c r="AP126" s="17" t="s">
        <v>608</v>
      </c>
      <c r="AQ126" s="17" t="s">
        <v>604</v>
      </c>
      <c r="AR126" s="17" t="s">
        <v>574</v>
      </c>
      <c r="AS126" s="17" t="s">
        <v>575</v>
      </c>
      <c r="AT126" s="17" t="s">
        <v>606</v>
      </c>
      <c r="AU126" s="17" t="s">
        <v>464</v>
      </c>
      <c r="AV126" s="15"/>
      <c r="BO126" s="17" t="s">
        <v>723</v>
      </c>
      <c r="BQ126" s="17">
        <v>7</v>
      </c>
      <c r="BR126" s="17" t="s">
        <v>772</v>
      </c>
    </row>
    <row r="127" spans="1:73" x14ac:dyDescent="0.25">
      <c r="A127" s="15" t="s">
        <v>360</v>
      </c>
      <c r="B127" s="17" t="s">
        <v>148</v>
      </c>
      <c r="C127" s="16" t="s">
        <v>289</v>
      </c>
      <c r="D127" s="16">
        <v>30.189</v>
      </c>
      <c r="E127" s="16">
        <v>3.1E-2</v>
      </c>
      <c r="F127" s="16">
        <f>Table1[[#This Row],[Column2]]-Table1[[#This Row],[Column22]]</f>
        <v>30.158000000000001</v>
      </c>
      <c r="G127" s="16">
        <f>Table1[[#This Row],[Column2]]+Table1[[#This Row],[Column22]]</f>
        <v>30.22</v>
      </c>
      <c r="H127" s="15" t="s">
        <v>322</v>
      </c>
      <c r="I127" s="16" t="s">
        <v>363</v>
      </c>
      <c r="J127" s="16">
        <v>30.178000000000001</v>
      </c>
      <c r="K127" s="16">
        <v>3.1E-2</v>
      </c>
      <c r="L127" s="16">
        <f>Table1[[#This Row],[Column3]]-Table1[[#This Row],[Column4]]</f>
        <v>30.147000000000002</v>
      </c>
      <c r="M127" s="16">
        <f>Table1[[#This Row],[Column3]]+Table1[[#This Row],[Column4]]</f>
        <v>30.209</v>
      </c>
      <c r="N127" s="15" t="s">
        <v>30</v>
      </c>
      <c r="O127" s="15" t="s">
        <v>326</v>
      </c>
      <c r="P127" s="15" t="s">
        <v>267</v>
      </c>
      <c r="Q127" s="15">
        <v>531.9</v>
      </c>
      <c r="R127" s="15">
        <v>0.5</v>
      </c>
      <c r="S127" s="15">
        <f>Table1[[#This Row],[Column5]]-Table1[[#This Row],[Column6]]</f>
        <v>531.4</v>
      </c>
      <c r="T127" s="15">
        <f>Table1[[#This Row],[Column5]]+Table1[[#This Row],[Column6]]</f>
        <v>532.4</v>
      </c>
      <c r="U127" s="15" t="s">
        <v>24</v>
      </c>
      <c r="V127" s="17">
        <v>240</v>
      </c>
      <c r="W127" s="15" t="s">
        <v>28</v>
      </c>
      <c r="X127" s="15" t="s">
        <v>27</v>
      </c>
      <c r="Y127" s="15" t="s">
        <v>28</v>
      </c>
      <c r="Z127" s="15" t="s">
        <v>28</v>
      </c>
      <c r="AA127" s="15" t="s">
        <v>28</v>
      </c>
      <c r="AB127" s="15" t="s">
        <v>28</v>
      </c>
      <c r="AC127" s="15" t="s">
        <v>28</v>
      </c>
      <c r="AD127" s="15" t="s">
        <v>28</v>
      </c>
      <c r="AE127" s="15" t="s">
        <v>28</v>
      </c>
      <c r="AF127" s="15" t="s">
        <v>28</v>
      </c>
      <c r="AG127" s="15" t="s">
        <v>28</v>
      </c>
      <c r="AH127" s="15" t="s">
        <v>28</v>
      </c>
      <c r="AI127" s="15" t="s">
        <v>28</v>
      </c>
      <c r="AJ127" s="15" t="s">
        <v>28</v>
      </c>
      <c r="AK127" s="15" t="s">
        <v>28</v>
      </c>
      <c r="AL127" s="15" t="s">
        <v>28</v>
      </c>
      <c r="AM127" s="15" t="s">
        <v>28</v>
      </c>
      <c r="AN127" s="15" t="s">
        <v>28</v>
      </c>
      <c r="AO127" s="15" t="s">
        <v>28</v>
      </c>
      <c r="AP127" s="17" t="s">
        <v>608</v>
      </c>
      <c r="AQ127" s="17" t="s">
        <v>604</v>
      </c>
      <c r="AR127" s="17" t="s">
        <v>574</v>
      </c>
      <c r="AS127" s="17" t="s">
        <v>575</v>
      </c>
      <c r="AT127" s="17" t="s">
        <v>606</v>
      </c>
      <c r="AU127" s="17" t="s">
        <v>464</v>
      </c>
      <c r="AV127" s="15"/>
      <c r="BO127" s="17" t="s">
        <v>723</v>
      </c>
      <c r="BQ127" s="17">
        <v>7</v>
      </c>
      <c r="BR127" s="17" t="s">
        <v>772</v>
      </c>
    </row>
    <row r="128" spans="1:73" x14ac:dyDescent="0.25">
      <c r="A128" s="15" t="s">
        <v>97</v>
      </c>
      <c r="B128" s="17" t="s">
        <v>148</v>
      </c>
      <c r="C128" s="16" t="s">
        <v>289</v>
      </c>
      <c r="D128" s="16">
        <v>30.189</v>
      </c>
      <c r="E128" s="16">
        <v>3.1E-2</v>
      </c>
      <c r="F128" s="16">
        <f>Table1[[#This Row],[Column2]]-Table1[[#This Row],[Column22]]</f>
        <v>30.158000000000001</v>
      </c>
      <c r="G128" s="16">
        <f>Table1[[#This Row],[Column2]]+Table1[[#This Row],[Column22]]</f>
        <v>30.22</v>
      </c>
      <c r="H128" s="15" t="s">
        <v>322</v>
      </c>
      <c r="I128" s="16" t="s">
        <v>363</v>
      </c>
      <c r="J128" s="16">
        <v>30.178000000000001</v>
      </c>
      <c r="K128" s="16">
        <v>3.1E-2</v>
      </c>
      <c r="L128" s="16">
        <f>Table1[[#This Row],[Column3]]-Table1[[#This Row],[Column4]]</f>
        <v>30.147000000000002</v>
      </c>
      <c r="M128" s="16">
        <f>Table1[[#This Row],[Column3]]+Table1[[#This Row],[Column4]]</f>
        <v>30.209</v>
      </c>
      <c r="N128" s="15" t="s">
        <v>30</v>
      </c>
      <c r="O128" s="15" t="s">
        <v>326</v>
      </c>
      <c r="P128" s="15" t="s">
        <v>273</v>
      </c>
      <c r="Q128" s="15">
        <v>604.70000000000005</v>
      </c>
      <c r="R128" s="15">
        <v>0.5</v>
      </c>
      <c r="S128" s="15">
        <f>Table1[[#This Row],[Column5]]-Table1[[#This Row],[Column6]]</f>
        <v>604.20000000000005</v>
      </c>
      <c r="T128" s="15">
        <f>Table1[[#This Row],[Column5]]+Table1[[#This Row],[Column6]]</f>
        <v>605.20000000000005</v>
      </c>
      <c r="U128" s="15" t="s">
        <v>24</v>
      </c>
      <c r="V128" s="17">
        <v>307</v>
      </c>
      <c r="W128" s="15" t="s">
        <v>28</v>
      </c>
      <c r="X128" s="15" t="s">
        <v>28</v>
      </c>
      <c r="Y128" s="15" t="s">
        <v>6</v>
      </c>
      <c r="Z128" s="15" t="s">
        <v>28</v>
      </c>
      <c r="AA128" s="15" t="s">
        <v>28</v>
      </c>
      <c r="AB128" s="15" t="s">
        <v>28</v>
      </c>
      <c r="AC128" s="15" t="s">
        <v>28</v>
      </c>
      <c r="AD128" s="15" t="s">
        <v>28</v>
      </c>
      <c r="AE128" s="15" t="s">
        <v>28</v>
      </c>
      <c r="AF128" s="15" t="s">
        <v>28</v>
      </c>
      <c r="AG128" s="15" t="s">
        <v>28</v>
      </c>
      <c r="AH128" s="15" t="s">
        <v>28</v>
      </c>
      <c r="AI128" s="15" t="s">
        <v>28</v>
      </c>
      <c r="AJ128" s="15" t="s">
        <v>28</v>
      </c>
      <c r="AK128" s="15" t="s">
        <v>28</v>
      </c>
      <c r="AL128" s="15" t="s">
        <v>28</v>
      </c>
      <c r="AM128" s="15" t="s">
        <v>28</v>
      </c>
      <c r="AN128" s="15" t="s">
        <v>28</v>
      </c>
      <c r="AO128" s="15" t="s">
        <v>28</v>
      </c>
      <c r="AP128" s="17" t="s">
        <v>608</v>
      </c>
      <c r="AQ128" s="17" t="s">
        <v>604</v>
      </c>
      <c r="AR128" s="17" t="s">
        <v>574</v>
      </c>
      <c r="AS128" s="17" t="s">
        <v>575</v>
      </c>
      <c r="AT128" s="17" t="s">
        <v>606</v>
      </c>
      <c r="AU128" s="17" t="s">
        <v>464</v>
      </c>
      <c r="AV128" s="15"/>
      <c r="BO128" s="17" t="s">
        <v>723</v>
      </c>
      <c r="BQ128" s="17">
        <v>7</v>
      </c>
      <c r="BR128" s="17" t="s">
        <v>772</v>
      </c>
    </row>
    <row r="129" spans="1:76" x14ac:dyDescent="0.25">
      <c r="A129" s="15" t="s">
        <v>98</v>
      </c>
      <c r="B129" s="17" t="s">
        <v>148</v>
      </c>
      <c r="C129" s="15" t="s">
        <v>277</v>
      </c>
      <c r="D129" s="15">
        <v>28.602</v>
      </c>
      <c r="E129" s="15">
        <v>3.1E-2</v>
      </c>
      <c r="F129" s="16">
        <f>Table1[[#This Row],[Column2]]-Table1[[#This Row],[Column22]]</f>
        <v>28.571000000000002</v>
      </c>
      <c r="G129" s="16">
        <f>Table1[[#This Row],[Column2]]+Table1[[#This Row],[Column22]]</f>
        <v>28.632999999999999</v>
      </c>
      <c r="H129" s="15" t="s">
        <v>322</v>
      </c>
      <c r="I129" s="15" t="s">
        <v>275</v>
      </c>
      <c r="J129" s="15">
        <v>28.606999999999999</v>
      </c>
      <c r="K129" s="15">
        <v>0.03</v>
      </c>
      <c r="L129" s="16">
        <f>Table1[[#This Row],[Column3]]-Table1[[#This Row],[Column4]]</f>
        <v>28.576999999999998</v>
      </c>
      <c r="M129" s="16">
        <f>Table1[[#This Row],[Column3]]+Table1[[#This Row],[Column4]]</f>
        <v>28.637</v>
      </c>
      <c r="N129" s="15" t="s">
        <v>26</v>
      </c>
      <c r="O129" s="15" t="s">
        <v>326</v>
      </c>
      <c r="P129" s="15" t="s">
        <v>280</v>
      </c>
      <c r="Q129" s="15">
        <v>532</v>
      </c>
      <c r="R129" s="15">
        <v>0.5</v>
      </c>
      <c r="S129" s="15">
        <f>Table1[[#This Row],[Column5]]-Table1[[#This Row],[Column6]]</f>
        <v>531.5</v>
      </c>
      <c r="T129" s="15">
        <f>Table1[[#This Row],[Column5]]+Table1[[#This Row],[Column6]]</f>
        <v>532.5</v>
      </c>
      <c r="U129" s="15" t="s">
        <v>24</v>
      </c>
      <c r="V129" s="17">
        <v>270</v>
      </c>
      <c r="W129" s="15" t="s">
        <v>28</v>
      </c>
      <c r="X129" s="15" t="s">
        <v>28</v>
      </c>
      <c r="Y129" s="15" t="s">
        <v>28</v>
      </c>
      <c r="Z129" s="15" t="s">
        <v>28</v>
      </c>
      <c r="AA129" s="15" t="s">
        <v>28</v>
      </c>
      <c r="AB129" s="15" t="s">
        <v>28</v>
      </c>
      <c r="AC129" s="15" t="s">
        <v>28</v>
      </c>
      <c r="AD129" s="15" t="s">
        <v>11</v>
      </c>
      <c r="AE129" s="15" t="s">
        <v>28</v>
      </c>
      <c r="AF129" s="15" t="s">
        <v>28</v>
      </c>
      <c r="AG129" s="15" t="s">
        <v>28</v>
      </c>
      <c r="AH129" s="15" t="s">
        <v>28</v>
      </c>
      <c r="AI129" s="15" t="s">
        <v>28</v>
      </c>
      <c r="AJ129" s="15" t="s">
        <v>28</v>
      </c>
      <c r="AK129" s="15" t="s">
        <v>28</v>
      </c>
      <c r="AL129" s="15" t="s">
        <v>28</v>
      </c>
      <c r="AM129" s="15" t="s">
        <v>28</v>
      </c>
      <c r="AN129" s="15" t="s">
        <v>28</v>
      </c>
      <c r="AO129" s="15" t="s">
        <v>28</v>
      </c>
      <c r="AP129" s="17" t="s">
        <v>612</v>
      </c>
      <c r="AQ129" s="17" t="s">
        <v>613</v>
      </c>
      <c r="AR129" s="17" t="s">
        <v>610</v>
      </c>
      <c r="AS129" s="17" t="s">
        <v>611</v>
      </c>
      <c r="AT129" s="17" t="s">
        <v>606</v>
      </c>
      <c r="AU129" s="17" t="s">
        <v>464</v>
      </c>
      <c r="AV129" s="15"/>
      <c r="BO129" s="17" t="s">
        <v>722</v>
      </c>
      <c r="BQ129" s="17">
        <v>8</v>
      </c>
      <c r="BR129" s="17" t="s">
        <v>770</v>
      </c>
    </row>
    <row r="130" spans="1:76" x14ac:dyDescent="0.25">
      <c r="A130" s="15" t="s">
        <v>537</v>
      </c>
      <c r="B130" s="17" t="s">
        <v>148</v>
      </c>
      <c r="C130" s="15" t="s">
        <v>277</v>
      </c>
      <c r="D130" s="15">
        <v>28.602</v>
      </c>
      <c r="E130" s="15">
        <v>3.1E-2</v>
      </c>
      <c r="F130" s="16">
        <f>Table1[[#This Row],[Column2]]-Table1[[#This Row],[Column22]]</f>
        <v>28.571000000000002</v>
      </c>
      <c r="G130" s="16">
        <f>Table1[[#This Row],[Column2]]+Table1[[#This Row],[Column22]]</f>
        <v>28.632999999999999</v>
      </c>
      <c r="H130" s="15" t="s">
        <v>322</v>
      </c>
      <c r="I130" s="15" t="s">
        <v>275</v>
      </c>
      <c r="J130" s="15">
        <v>28.606999999999999</v>
      </c>
      <c r="K130" s="15">
        <v>0.03</v>
      </c>
      <c r="L130" s="34">
        <f>Table1[[#This Row],[Column3]]-Table1[[#This Row],[Column4]]</f>
        <v>28.576999999999998</v>
      </c>
      <c r="M130" s="34">
        <f>Table1[[#This Row],[Column3]]+Table1[[#This Row],[Column4]]</f>
        <v>28.637</v>
      </c>
      <c r="N130" s="34" t="s">
        <v>26</v>
      </c>
      <c r="O130" s="15" t="s">
        <v>326</v>
      </c>
      <c r="P130" s="15" t="s">
        <v>538</v>
      </c>
      <c r="Q130" s="33">
        <v>731.6</v>
      </c>
      <c r="R130" s="33">
        <v>0.5</v>
      </c>
      <c r="S130" s="33">
        <f>Table1[[#This Row],[Column5]]-Table1[[#This Row],[Column6]]</f>
        <v>731.1</v>
      </c>
      <c r="T130" s="33">
        <f>Table1[[#This Row],[Column5]]+Table1[[#This Row],[Column6]]</f>
        <v>732.1</v>
      </c>
      <c r="U130" s="15" t="s">
        <v>24</v>
      </c>
      <c r="V130" s="33">
        <v>370</v>
      </c>
      <c r="W130" s="15" t="s">
        <v>28</v>
      </c>
      <c r="X130" s="15" t="s">
        <v>28</v>
      </c>
      <c r="Y130" s="15" t="s">
        <v>28</v>
      </c>
      <c r="Z130" s="15" t="s">
        <v>28</v>
      </c>
      <c r="AA130" s="15" t="s">
        <v>28</v>
      </c>
      <c r="AB130" s="15" t="s">
        <v>28</v>
      </c>
      <c r="AC130" s="15" t="s">
        <v>28</v>
      </c>
      <c r="AD130" s="15" t="s">
        <v>28</v>
      </c>
      <c r="AE130" s="15" t="s">
        <v>28</v>
      </c>
      <c r="AF130" s="15" t="s">
        <v>13</v>
      </c>
      <c r="AG130" s="15" t="s">
        <v>28</v>
      </c>
      <c r="AH130" s="15" t="s">
        <v>28</v>
      </c>
      <c r="AI130" s="15" t="s">
        <v>28</v>
      </c>
      <c r="AJ130" s="15" t="s">
        <v>568</v>
      </c>
      <c r="AK130" s="15" t="s">
        <v>28</v>
      </c>
      <c r="AL130" s="15" t="s">
        <v>28</v>
      </c>
      <c r="AM130" s="15" t="s">
        <v>28</v>
      </c>
      <c r="AN130" s="15" t="s">
        <v>28</v>
      </c>
      <c r="AO130" s="15" t="s">
        <v>28</v>
      </c>
      <c r="AP130" s="17" t="s">
        <v>612</v>
      </c>
      <c r="AQ130" s="17" t="s">
        <v>613</v>
      </c>
      <c r="AR130" s="17" t="s">
        <v>610</v>
      </c>
      <c r="AS130" s="17" t="s">
        <v>611</v>
      </c>
      <c r="AT130" s="17" t="s">
        <v>606</v>
      </c>
      <c r="AU130" s="17" t="s">
        <v>464</v>
      </c>
      <c r="AV130" s="15"/>
      <c r="BO130" s="17" t="s">
        <v>722</v>
      </c>
      <c r="BQ130" s="17">
        <v>8</v>
      </c>
      <c r="BR130" s="17" t="s">
        <v>770</v>
      </c>
    </row>
    <row r="131" spans="1:76" x14ac:dyDescent="0.25">
      <c r="A131" s="15" t="s">
        <v>99</v>
      </c>
      <c r="B131" s="17" t="s">
        <v>148</v>
      </c>
      <c r="C131" s="16" t="s">
        <v>289</v>
      </c>
      <c r="D131" s="16">
        <v>30.189</v>
      </c>
      <c r="E131" s="16">
        <v>3.1E-2</v>
      </c>
      <c r="F131" s="16">
        <f>Table1[[#This Row],[Column2]]-Table1[[#This Row],[Column22]]</f>
        <v>30.158000000000001</v>
      </c>
      <c r="G131" s="16">
        <f>Table1[[#This Row],[Column2]]+Table1[[#This Row],[Column22]]</f>
        <v>30.22</v>
      </c>
      <c r="H131" s="15" t="s">
        <v>322</v>
      </c>
      <c r="I131" s="16" t="s">
        <v>363</v>
      </c>
      <c r="J131" s="16">
        <v>30.178000000000001</v>
      </c>
      <c r="K131" s="16">
        <v>3.1E-2</v>
      </c>
      <c r="L131" s="16">
        <f>Table1[[#This Row],[Column3]]-Table1[[#This Row],[Column4]]</f>
        <v>30.147000000000002</v>
      </c>
      <c r="M131" s="16">
        <f>Table1[[#This Row],[Column3]]+Table1[[#This Row],[Column4]]</f>
        <v>30.209</v>
      </c>
      <c r="N131" s="15" t="s">
        <v>30</v>
      </c>
      <c r="O131" s="15" t="s">
        <v>323</v>
      </c>
      <c r="P131" s="15" t="s">
        <v>281</v>
      </c>
      <c r="Q131" s="15">
        <v>434.5</v>
      </c>
      <c r="R131" s="15">
        <v>0.5</v>
      </c>
      <c r="S131" s="15">
        <f>Table1[[#This Row],[Column5]]-Table1[[#This Row],[Column6]]</f>
        <v>434</v>
      </c>
      <c r="T131" s="15">
        <f>Table1[[#This Row],[Column5]]+Table1[[#This Row],[Column6]]</f>
        <v>435</v>
      </c>
      <c r="U131" s="15" t="s">
        <v>24</v>
      </c>
      <c r="V131" s="17">
        <v>220</v>
      </c>
      <c r="W131" s="15" t="s">
        <v>28</v>
      </c>
      <c r="X131" s="15" t="s">
        <v>27</v>
      </c>
      <c r="Y131" s="15" t="s">
        <v>28</v>
      </c>
      <c r="Z131" s="15" t="s">
        <v>28</v>
      </c>
      <c r="AA131" s="15" t="s">
        <v>28</v>
      </c>
      <c r="AB131" s="15" t="s">
        <v>28</v>
      </c>
      <c r="AC131" s="15" t="s">
        <v>28</v>
      </c>
      <c r="AD131" s="15" t="s">
        <v>28</v>
      </c>
      <c r="AE131" s="15" t="s">
        <v>28</v>
      </c>
      <c r="AF131" s="15" t="s">
        <v>28</v>
      </c>
      <c r="AG131" s="15" t="s">
        <v>28</v>
      </c>
      <c r="AH131" s="15" t="s">
        <v>28</v>
      </c>
      <c r="AI131" s="15" t="s">
        <v>28</v>
      </c>
      <c r="AJ131" s="15" t="s">
        <v>28</v>
      </c>
      <c r="AK131" s="15" t="s">
        <v>28</v>
      </c>
      <c r="AL131" s="15" t="s">
        <v>28</v>
      </c>
      <c r="AM131" s="15" t="s">
        <v>28</v>
      </c>
      <c r="AN131" s="15" t="s">
        <v>28</v>
      </c>
      <c r="AO131" s="15" t="s">
        <v>28</v>
      </c>
      <c r="AP131" s="17" t="s">
        <v>603</v>
      </c>
      <c r="AQ131" s="17" t="s">
        <v>604</v>
      </c>
      <c r="AR131" s="17" t="s">
        <v>574</v>
      </c>
      <c r="AS131" s="17" t="s">
        <v>575</v>
      </c>
      <c r="AT131" s="17" t="s">
        <v>606</v>
      </c>
      <c r="AU131" s="17" t="s">
        <v>464</v>
      </c>
      <c r="AV131" s="15"/>
      <c r="BO131" s="17" t="s">
        <v>722</v>
      </c>
      <c r="BQ131" s="17">
        <v>7</v>
      </c>
      <c r="BR131" s="17" t="s">
        <v>772</v>
      </c>
    </row>
    <row r="132" spans="1:76" x14ac:dyDescent="0.25">
      <c r="A132" s="15" t="s">
        <v>501</v>
      </c>
      <c r="B132" s="26" t="s">
        <v>148</v>
      </c>
      <c r="C132" s="27" t="s">
        <v>301</v>
      </c>
      <c r="D132" s="27">
        <v>28.620999999999999</v>
      </c>
      <c r="E132" s="27">
        <v>0.03</v>
      </c>
      <c r="F132" s="27">
        <v>28.591000000000001</v>
      </c>
      <c r="G132" s="27">
        <v>28.651</v>
      </c>
      <c r="H132" s="27" t="s">
        <v>322</v>
      </c>
      <c r="I132" s="27" t="s">
        <v>275</v>
      </c>
      <c r="J132" s="27">
        <v>28.606999999999999</v>
      </c>
      <c r="K132" s="27">
        <v>0.03</v>
      </c>
      <c r="L132" s="27">
        <v>28.577000000000002</v>
      </c>
      <c r="M132" s="27">
        <v>28.637</v>
      </c>
      <c r="N132" s="27" t="s">
        <v>26</v>
      </c>
      <c r="O132" s="26" t="s">
        <v>326</v>
      </c>
      <c r="P132" s="15" t="s">
        <v>502</v>
      </c>
      <c r="Q132" s="26">
        <v>400.7</v>
      </c>
      <c r="R132" s="26">
        <v>0.5</v>
      </c>
      <c r="S132" s="26">
        <v>400.2</v>
      </c>
      <c r="T132" s="26">
        <v>401.2</v>
      </c>
      <c r="U132" s="15" t="s">
        <v>24</v>
      </c>
      <c r="V132" s="26">
        <v>205</v>
      </c>
      <c r="W132" s="26" t="s">
        <v>28</v>
      </c>
      <c r="X132" s="15" t="s">
        <v>28</v>
      </c>
      <c r="Y132" s="15" t="s">
        <v>6</v>
      </c>
      <c r="Z132" s="15" t="s">
        <v>28</v>
      </c>
      <c r="AA132" s="15" t="s">
        <v>28</v>
      </c>
      <c r="AB132" s="15" t="s">
        <v>28</v>
      </c>
      <c r="AC132" s="15" t="s">
        <v>28</v>
      </c>
      <c r="AD132" s="15" t="s">
        <v>28</v>
      </c>
      <c r="AE132" s="15" t="s">
        <v>28</v>
      </c>
      <c r="AF132" s="15" t="s">
        <v>28</v>
      </c>
      <c r="AG132" s="15" t="s">
        <v>28</v>
      </c>
      <c r="AH132" s="15" t="s">
        <v>28</v>
      </c>
      <c r="AI132" s="15" t="s">
        <v>28</v>
      </c>
      <c r="AJ132" s="15" t="s">
        <v>28</v>
      </c>
      <c r="AK132" s="15" t="s">
        <v>28</v>
      </c>
      <c r="AL132" s="15" t="s">
        <v>28</v>
      </c>
      <c r="AM132" s="15" t="s">
        <v>28</v>
      </c>
      <c r="AN132" s="15" t="s">
        <v>28</v>
      </c>
      <c r="AO132" s="15" t="s">
        <v>28</v>
      </c>
      <c r="AP132" s="17" t="s">
        <v>614</v>
      </c>
      <c r="AQ132" s="17" t="s">
        <v>613</v>
      </c>
      <c r="AR132" s="17" t="s">
        <v>610</v>
      </c>
      <c r="AS132" s="17" t="s">
        <v>611</v>
      </c>
      <c r="AT132" s="17" t="s">
        <v>606</v>
      </c>
      <c r="AU132" s="17" t="s">
        <v>464</v>
      </c>
      <c r="AV132" s="15"/>
      <c r="BO132" s="17" t="s">
        <v>722</v>
      </c>
      <c r="BQ132" s="17">
        <v>7</v>
      </c>
      <c r="BR132" s="17" t="s">
        <v>772</v>
      </c>
      <c r="BU132" s="17" t="s">
        <v>503</v>
      </c>
      <c r="BV132" s="17" t="s">
        <v>504</v>
      </c>
      <c r="BW132" s="17">
        <v>21.33</v>
      </c>
      <c r="BX132" s="17">
        <v>23.545000000000002</v>
      </c>
    </row>
    <row r="133" spans="1:76" x14ac:dyDescent="0.25">
      <c r="A133" s="15" t="s">
        <v>100</v>
      </c>
      <c r="B133" s="17" t="s">
        <v>148</v>
      </c>
      <c r="C133" s="16" t="s">
        <v>248</v>
      </c>
      <c r="D133" s="16">
        <v>26.265999999999998</v>
      </c>
      <c r="E133" s="16">
        <v>3.1E-2</v>
      </c>
      <c r="F133" s="16">
        <f>Table1[[#This Row],[Column2]]-Table1[[#This Row],[Column22]]</f>
        <v>26.234999999999999</v>
      </c>
      <c r="G133" s="16">
        <f>Table1[[#This Row],[Column2]]+Table1[[#This Row],[Column22]]</f>
        <v>26.296999999999997</v>
      </c>
      <c r="H133" s="15" t="s">
        <v>321</v>
      </c>
      <c r="I133" s="16" t="s">
        <v>248</v>
      </c>
      <c r="J133" s="16">
        <v>26.265999999999998</v>
      </c>
      <c r="K133" s="16">
        <v>3.1E-2</v>
      </c>
      <c r="L133" s="16">
        <f>Table1[[#This Row],[Column3]]-Table1[[#This Row],[Column4]]</f>
        <v>26.234999999999999</v>
      </c>
      <c r="M133" s="16">
        <f>Table1[[#This Row],[Column3]]+Table1[[#This Row],[Column4]]</f>
        <v>26.296999999999997</v>
      </c>
      <c r="N133" s="15" t="s">
        <v>26</v>
      </c>
      <c r="O133" s="15" t="s">
        <v>326</v>
      </c>
      <c r="P133" s="15" t="s">
        <v>204</v>
      </c>
      <c r="Q133" s="15">
        <v>523.9</v>
      </c>
      <c r="R133" s="15">
        <v>0.5</v>
      </c>
      <c r="S133" s="15">
        <f>Table1[[#This Row],[Column5]]-Table1[[#This Row],[Column6]]</f>
        <v>523.4</v>
      </c>
      <c r="T133" s="15">
        <f>Table1[[#This Row],[Column5]]+Table1[[#This Row],[Column6]]</f>
        <v>524.4</v>
      </c>
      <c r="U133" s="15" t="s">
        <v>24</v>
      </c>
      <c r="V133" s="17">
        <v>268</v>
      </c>
      <c r="W133" s="15" t="s">
        <v>28</v>
      </c>
      <c r="X133" s="15" t="s">
        <v>27</v>
      </c>
      <c r="Y133" s="15" t="s">
        <v>28</v>
      </c>
      <c r="Z133" s="15" t="s">
        <v>28</v>
      </c>
      <c r="AA133" s="15" t="s">
        <v>28</v>
      </c>
      <c r="AB133" s="15" t="s">
        <v>28</v>
      </c>
      <c r="AC133" s="15" t="s">
        <v>28</v>
      </c>
      <c r="AD133" s="15" t="s">
        <v>28</v>
      </c>
      <c r="AE133" s="15" t="s">
        <v>28</v>
      </c>
      <c r="AF133" s="15" t="s">
        <v>28</v>
      </c>
      <c r="AG133" s="15" t="s">
        <v>28</v>
      </c>
      <c r="AH133" s="15" t="s">
        <v>28</v>
      </c>
      <c r="AI133" s="15" t="s">
        <v>28</v>
      </c>
      <c r="AJ133" s="15" t="s">
        <v>28</v>
      </c>
      <c r="AK133" s="15" t="s">
        <v>28</v>
      </c>
      <c r="AL133" s="15" t="s">
        <v>28</v>
      </c>
      <c r="AM133" s="15" t="s">
        <v>28</v>
      </c>
      <c r="AN133" s="15" t="s">
        <v>28</v>
      </c>
      <c r="AO133" s="15" t="s">
        <v>28</v>
      </c>
      <c r="AP133" s="17" t="s">
        <v>474</v>
      </c>
      <c r="AQ133" s="17" t="s">
        <v>461</v>
      </c>
      <c r="AR133" s="17" t="s">
        <v>475</v>
      </c>
      <c r="AS133" s="17" t="s">
        <v>476</v>
      </c>
      <c r="AT133" s="17" t="s">
        <v>463</v>
      </c>
      <c r="AU133" s="17" t="s">
        <v>464</v>
      </c>
      <c r="AV133" s="15"/>
      <c r="BO133" s="17" t="s">
        <v>722</v>
      </c>
      <c r="BQ133" s="17">
        <v>7</v>
      </c>
      <c r="BR133" s="17" t="s">
        <v>770</v>
      </c>
    </row>
    <row r="134" spans="1:76" x14ac:dyDescent="0.25">
      <c r="A134" s="15" t="s">
        <v>101</v>
      </c>
      <c r="B134" s="17" t="s">
        <v>148</v>
      </c>
      <c r="C134" s="16" t="s">
        <v>289</v>
      </c>
      <c r="D134" s="16">
        <v>30.189</v>
      </c>
      <c r="E134" s="16">
        <v>3.1E-2</v>
      </c>
      <c r="F134" s="16">
        <f>Table1[[#This Row],[Column2]]-Table1[[#This Row],[Column22]]</f>
        <v>30.158000000000001</v>
      </c>
      <c r="G134" s="16">
        <f>Table1[[#This Row],[Column2]]+Table1[[#This Row],[Column22]]</f>
        <v>30.22</v>
      </c>
      <c r="H134" s="15" t="s">
        <v>322</v>
      </c>
      <c r="I134" s="16" t="s">
        <v>363</v>
      </c>
      <c r="J134" s="16">
        <v>30.178000000000001</v>
      </c>
      <c r="K134" s="16">
        <v>3.1E-2</v>
      </c>
      <c r="L134" s="16">
        <f>Table1[[#This Row],[Column3]]-Table1[[#This Row],[Column4]]</f>
        <v>30.147000000000002</v>
      </c>
      <c r="M134" s="16">
        <f>Table1[[#This Row],[Column3]]+Table1[[#This Row],[Column4]]</f>
        <v>30.209</v>
      </c>
      <c r="N134" s="15" t="s">
        <v>30</v>
      </c>
      <c r="O134" s="15" t="s">
        <v>326</v>
      </c>
      <c r="P134" s="15" t="s">
        <v>282</v>
      </c>
      <c r="Q134" s="15">
        <v>558.1</v>
      </c>
      <c r="R134" s="15">
        <v>0.5</v>
      </c>
      <c r="S134" s="15">
        <f>Table1[[#This Row],[Column5]]-Table1[[#This Row],[Column6]]</f>
        <v>557.6</v>
      </c>
      <c r="T134" s="15">
        <f>Table1[[#This Row],[Column5]]+Table1[[#This Row],[Column6]]</f>
        <v>558.6</v>
      </c>
      <c r="U134" s="15" t="s">
        <v>24</v>
      </c>
      <c r="V134" s="17">
        <v>250</v>
      </c>
      <c r="W134" s="15" t="s">
        <v>28</v>
      </c>
      <c r="X134" s="15" t="s">
        <v>27</v>
      </c>
      <c r="Y134" s="15" t="s">
        <v>28</v>
      </c>
      <c r="Z134" s="15" t="s">
        <v>28</v>
      </c>
      <c r="AA134" s="15" t="s">
        <v>28</v>
      </c>
      <c r="AB134" s="15" t="s">
        <v>28</v>
      </c>
      <c r="AC134" s="15" t="s">
        <v>28</v>
      </c>
      <c r="AD134" s="15" t="s">
        <v>28</v>
      </c>
      <c r="AE134" s="15" t="s">
        <v>28</v>
      </c>
      <c r="AF134" s="15" t="s">
        <v>28</v>
      </c>
      <c r="AG134" s="15" t="s">
        <v>28</v>
      </c>
      <c r="AH134" s="15" t="s">
        <v>28</v>
      </c>
      <c r="AI134" s="15" t="s">
        <v>28</v>
      </c>
      <c r="AJ134" s="15" t="s">
        <v>28</v>
      </c>
      <c r="AK134" s="15" t="s">
        <v>28</v>
      </c>
      <c r="AL134" s="15" t="s">
        <v>28</v>
      </c>
      <c r="AM134" s="15" t="s">
        <v>28</v>
      </c>
      <c r="AN134" s="15" t="s">
        <v>28</v>
      </c>
      <c r="AO134" s="15" t="s">
        <v>28</v>
      </c>
      <c r="AP134" s="17" t="s">
        <v>608</v>
      </c>
      <c r="AQ134" s="17" t="s">
        <v>604</v>
      </c>
      <c r="AR134" s="17" t="s">
        <v>574</v>
      </c>
      <c r="AS134" s="17" t="s">
        <v>575</v>
      </c>
      <c r="AT134" s="17" t="s">
        <v>606</v>
      </c>
      <c r="AU134" s="17" t="s">
        <v>464</v>
      </c>
      <c r="AV134" s="15"/>
      <c r="BO134" s="17" t="s">
        <v>723</v>
      </c>
      <c r="BQ134" s="17">
        <v>7</v>
      </c>
      <c r="BR134" s="17" t="s">
        <v>772</v>
      </c>
    </row>
    <row r="135" spans="1:76" x14ac:dyDescent="0.25">
      <c r="A135" s="15" t="s">
        <v>102</v>
      </c>
      <c r="B135" s="17" t="s">
        <v>148</v>
      </c>
      <c r="C135" s="16" t="s">
        <v>289</v>
      </c>
      <c r="D135" s="16">
        <v>30.189</v>
      </c>
      <c r="E135" s="16">
        <v>3.1E-2</v>
      </c>
      <c r="F135" s="16">
        <f>Table1[[#This Row],[Column2]]-Table1[[#This Row],[Column22]]</f>
        <v>30.158000000000001</v>
      </c>
      <c r="G135" s="16">
        <f>Table1[[#This Row],[Column2]]+Table1[[#This Row],[Column22]]</f>
        <v>30.22</v>
      </c>
      <c r="H135" s="15" t="s">
        <v>322</v>
      </c>
      <c r="I135" s="16" t="s">
        <v>363</v>
      </c>
      <c r="J135" s="16">
        <v>30.178000000000001</v>
      </c>
      <c r="K135" s="16">
        <v>3.1E-2</v>
      </c>
      <c r="L135" s="16">
        <f>Table1[[#This Row],[Column3]]-Table1[[#This Row],[Column4]]</f>
        <v>30.147000000000002</v>
      </c>
      <c r="M135" s="16">
        <f>Table1[[#This Row],[Column3]]+Table1[[#This Row],[Column4]]</f>
        <v>30.209</v>
      </c>
      <c r="N135" s="15" t="s">
        <v>30</v>
      </c>
      <c r="O135" s="15" t="s">
        <v>326</v>
      </c>
      <c r="P135" s="15" t="s">
        <v>283</v>
      </c>
      <c r="Q135" s="15">
        <v>579.6</v>
      </c>
      <c r="R135" s="15">
        <v>0.5</v>
      </c>
      <c r="S135" s="15">
        <f>Table1[[#This Row],[Column5]]-Table1[[#This Row],[Column6]]</f>
        <v>579.1</v>
      </c>
      <c r="T135" s="15">
        <f>Table1[[#This Row],[Column5]]+Table1[[#This Row],[Column6]]</f>
        <v>580.1</v>
      </c>
      <c r="U135" s="15" t="s">
        <v>24</v>
      </c>
      <c r="V135" s="17">
        <v>270</v>
      </c>
      <c r="W135" s="15" t="s">
        <v>28</v>
      </c>
      <c r="X135" s="15" t="s">
        <v>27</v>
      </c>
      <c r="Y135" s="15" t="s">
        <v>28</v>
      </c>
      <c r="Z135" s="15" t="s">
        <v>28</v>
      </c>
      <c r="AA135" s="15" t="s">
        <v>28</v>
      </c>
      <c r="AB135" s="15" t="s">
        <v>28</v>
      </c>
      <c r="AC135" s="15" t="s">
        <v>28</v>
      </c>
      <c r="AD135" s="15" t="s">
        <v>28</v>
      </c>
      <c r="AE135" s="15" t="s">
        <v>28</v>
      </c>
      <c r="AF135" s="15" t="s">
        <v>28</v>
      </c>
      <c r="AG135" s="15" t="s">
        <v>28</v>
      </c>
      <c r="AH135" s="15" t="s">
        <v>28</v>
      </c>
      <c r="AI135" s="15" t="s">
        <v>28</v>
      </c>
      <c r="AJ135" s="15" t="s">
        <v>28</v>
      </c>
      <c r="AK135" s="15" t="s">
        <v>28</v>
      </c>
      <c r="AL135" s="15" t="s">
        <v>28</v>
      </c>
      <c r="AM135" s="15" t="s">
        <v>28</v>
      </c>
      <c r="AN135" s="15" t="s">
        <v>28</v>
      </c>
      <c r="AO135" s="15" t="s">
        <v>28</v>
      </c>
      <c r="AP135" s="17" t="s">
        <v>608</v>
      </c>
      <c r="AQ135" s="17" t="s">
        <v>604</v>
      </c>
      <c r="AR135" s="17" t="s">
        <v>574</v>
      </c>
      <c r="AS135" s="17" t="s">
        <v>575</v>
      </c>
      <c r="AT135" s="17" t="s">
        <v>606</v>
      </c>
      <c r="AU135" s="17" t="s">
        <v>464</v>
      </c>
      <c r="AV135" s="15"/>
      <c r="BO135" s="17" t="s">
        <v>723</v>
      </c>
      <c r="BQ135" s="17">
        <v>7</v>
      </c>
      <c r="BR135" s="17" t="s">
        <v>772</v>
      </c>
    </row>
    <row r="136" spans="1:76" x14ac:dyDescent="0.25">
      <c r="A136" s="15" t="s">
        <v>103</v>
      </c>
      <c r="B136" s="17" t="s">
        <v>148</v>
      </c>
      <c r="C136" s="16" t="s">
        <v>248</v>
      </c>
      <c r="D136" s="16">
        <v>26.265999999999998</v>
      </c>
      <c r="E136" s="16">
        <v>3.1E-2</v>
      </c>
      <c r="F136" s="16">
        <f>Table1[[#This Row],[Column2]]-Table1[[#This Row],[Column22]]</f>
        <v>26.234999999999999</v>
      </c>
      <c r="G136" s="16">
        <f>Table1[[#This Row],[Column2]]+Table1[[#This Row],[Column22]]</f>
        <v>26.296999999999997</v>
      </c>
      <c r="H136" s="15" t="s">
        <v>322</v>
      </c>
      <c r="I136" s="16" t="s">
        <v>248</v>
      </c>
      <c r="J136" s="16">
        <v>26.265999999999998</v>
      </c>
      <c r="K136" s="16">
        <v>3.1E-2</v>
      </c>
      <c r="L136" s="16">
        <f>Table1[[#This Row],[Column3]]-Table1[[#This Row],[Column4]]</f>
        <v>26.234999999999999</v>
      </c>
      <c r="M136" s="16">
        <f>Table1[[#This Row],[Column3]]+Table1[[#This Row],[Column4]]</f>
        <v>26.296999999999997</v>
      </c>
      <c r="N136" s="15" t="s">
        <v>30</v>
      </c>
      <c r="O136" s="15" t="s">
        <v>326</v>
      </c>
      <c r="P136" s="15" t="s">
        <v>284</v>
      </c>
      <c r="Q136" s="15">
        <v>571.70000000000005</v>
      </c>
      <c r="R136" s="15">
        <v>0.5</v>
      </c>
      <c r="S136" s="15">
        <f>Table1[[#This Row],[Column5]]-Table1[[#This Row],[Column6]]</f>
        <v>571.20000000000005</v>
      </c>
      <c r="T136" s="15">
        <f>Table1[[#This Row],[Column5]]+Table1[[#This Row],[Column6]]</f>
        <v>572.20000000000005</v>
      </c>
      <c r="U136" s="15" t="s">
        <v>24</v>
      </c>
      <c r="V136" s="17">
        <v>270</v>
      </c>
      <c r="W136" s="15" t="s">
        <v>28</v>
      </c>
      <c r="X136" s="15" t="s">
        <v>28</v>
      </c>
      <c r="Y136" s="15" t="s">
        <v>6</v>
      </c>
      <c r="Z136" s="15" t="s">
        <v>28</v>
      </c>
      <c r="AA136" s="15" t="s">
        <v>28</v>
      </c>
      <c r="AB136" s="15" t="s">
        <v>28</v>
      </c>
      <c r="AC136" s="15" t="s">
        <v>28</v>
      </c>
      <c r="AD136" s="15" t="s">
        <v>28</v>
      </c>
      <c r="AE136" s="15" t="s">
        <v>28</v>
      </c>
      <c r="AF136" s="15" t="s">
        <v>28</v>
      </c>
      <c r="AG136" s="15" t="s">
        <v>28</v>
      </c>
      <c r="AH136" s="15" t="s">
        <v>28</v>
      </c>
      <c r="AI136" s="15" t="s">
        <v>28</v>
      </c>
      <c r="AJ136" s="15" t="s">
        <v>28</v>
      </c>
      <c r="AK136" s="15" t="s">
        <v>28</v>
      </c>
      <c r="AL136" s="15" t="s">
        <v>28</v>
      </c>
      <c r="AM136" s="15" t="s">
        <v>28</v>
      </c>
      <c r="AN136" s="15" t="s">
        <v>28</v>
      </c>
      <c r="AO136" s="15" t="s">
        <v>28</v>
      </c>
      <c r="AP136" s="17" t="s">
        <v>460</v>
      </c>
      <c r="AQ136" s="17" t="s">
        <v>461</v>
      </c>
      <c r="AR136" s="17" t="s">
        <v>477</v>
      </c>
      <c r="AS136" s="17" t="s">
        <v>462</v>
      </c>
      <c r="AT136" s="17" t="s">
        <v>463</v>
      </c>
      <c r="AU136" s="17" t="s">
        <v>464</v>
      </c>
      <c r="AV136" s="15"/>
      <c r="BO136" s="17" t="s">
        <v>722</v>
      </c>
      <c r="BQ136" s="17">
        <v>7</v>
      </c>
      <c r="BR136" s="17" t="s">
        <v>772</v>
      </c>
    </row>
    <row r="137" spans="1:76" x14ac:dyDescent="0.25">
      <c r="A137" s="15" t="s">
        <v>104</v>
      </c>
      <c r="B137" s="17" t="s">
        <v>148</v>
      </c>
      <c r="C137" s="15" t="s">
        <v>248</v>
      </c>
      <c r="D137" s="15">
        <v>26.265999999999998</v>
      </c>
      <c r="E137" s="15">
        <v>3.1E-2</v>
      </c>
      <c r="F137" s="16">
        <f>Table1[[#This Row],[Column2]]-Table1[[#This Row],[Column22]]</f>
        <v>26.234999999999999</v>
      </c>
      <c r="G137" s="16">
        <f>Table1[[#This Row],[Column2]]+Table1[[#This Row],[Column22]]</f>
        <v>26.296999999999997</v>
      </c>
      <c r="H137" s="15" t="s">
        <v>322</v>
      </c>
      <c r="I137" s="16" t="s">
        <v>248</v>
      </c>
      <c r="J137" s="16">
        <v>26.265999999999998</v>
      </c>
      <c r="K137" s="16">
        <v>3.1E-2</v>
      </c>
      <c r="L137" s="16">
        <f>Table1[[#This Row],[Column3]]-Table1[[#This Row],[Column4]]</f>
        <v>26.234999999999999</v>
      </c>
      <c r="M137" s="16">
        <f>Table1[[#This Row],[Column3]]+Table1[[#This Row],[Column4]]</f>
        <v>26.296999999999997</v>
      </c>
      <c r="N137" s="15" t="s">
        <v>30</v>
      </c>
      <c r="O137" s="15" t="s">
        <v>326</v>
      </c>
      <c r="P137" s="15" t="s">
        <v>285</v>
      </c>
      <c r="Q137" s="15">
        <v>582.20000000000005</v>
      </c>
      <c r="R137" s="15">
        <v>0.5</v>
      </c>
      <c r="S137" s="15">
        <f>Table1[[#This Row],[Column5]]-Table1[[#This Row],[Column6]]</f>
        <v>581.70000000000005</v>
      </c>
      <c r="T137" s="15">
        <f>Table1[[#This Row],[Column5]]+Table1[[#This Row],[Column6]]</f>
        <v>582.70000000000005</v>
      </c>
      <c r="U137" s="15" t="s">
        <v>24</v>
      </c>
      <c r="V137" s="17">
        <v>281</v>
      </c>
      <c r="W137" s="15" t="s">
        <v>28</v>
      </c>
      <c r="X137" s="15" t="s">
        <v>28</v>
      </c>
      <c r="Y137" s="15" t="s">
        <v>6</v>
      </c>
      <c r="Z137" s="15" t="s">
        <v>28</v>
      </c>
      <c r="AA137" s="15" t="s">
        <v>28</v>
      </c>
      <c r="AB137" s="15" t="s">
        <v>28</v>
      </c>
      <c r="AC137" s="15" t="s">
        <v>28</v>
      </c>
      <c r="AD137" s="15" t="s">
        <v>28</v>
      </c>
      <c r="AE137" s="15" t="s">
        <v>28</v>
      </c>
      <c r="AF137" s="15" t="s">
        <v>28</v>
      </c>
      <c r="AG137" s="15" t="s">
        <v>28</v>
      </c>
      <c r="AH137" s="15" t="s">
        <v>28</v>
      </c>
      <c r="AI137" s="15" t="s">
        <v>28</v>
      </c>
      <c r="AJ137" s="15" t="s">
        <v>28</v>
      </c>
      <c r="AK137" s="15" t="s">
        <v>28</v>
      </c>
      <c r="AL137" s="15" t="s">
        <v>28</v>
      </c>
      <c r="AM137" s="15" t="s">
        <v>28</v>
      </c>
      <c r="AN137" s="15" t="s">
        <v>28</v>
      </c>
      <c r="AO137" s="15" t="s">
        <v>28</v>
      </c>
      <c r="AP137" s="17" t="s">
        <v>460</v>
      </c>
      <c r="AQ137" s="17" t="s">
        <v>461</v>
      </c>
      <c r="AR137" s="17" t="s">
        <v>477</v>
      </c>
      <c r="AS137" s="17" t="s">
        <v>462</v>
      </c>
      <c r="AT137" s="17" t="s">
        <v>463</v>
      </c>
      <c r="AU137" s="17" t="s">
        <v>464</v>
      </c>
      <c r="AV137" s="15"/>
      <c r="BO137" s="17" t="s">
        <v>722</v>
      </c>
      <c r="BQ137" s="17">
        <v>7</v>
      </c>
      <c r="BR137" s="17" t="s">
        <v>772</v>
      </c>
    </row>
    <row r="138" spans="1:76" x14ac:dyDescent="0.25">
      <c r="A138" s="15" t="s">
        <v>105</v>
      </c>
      <c r="B138" s="17" t="s">
        <v>148</v>
      </c>
      <c r="C138" s="16" t="s">
        <v>287</v>
      </c>
      <c r="D138" s="16">
        <v>26.257000000000001</v>
      </c>
      <c r="E138" s="16">
        <v>0.04</v>
      </c>
      <c r="F138" s="16">
        <f>Table1[[#This Row],[Column2]]-Table1[[#This Row],[Column22]]</f>
        <v>26.217000000000002</v>
      </c>
      <c r="G138" s="16">
        <f>Table1[[#This Row],[Column2]]+Table1[[#This Row],[Column22]]</f>
        <v>26.297000000000001</v>
      </c>
      <c r="H138" s="15" t="s">
        <v>321</v>
      </c>
      <c r="I138" s="16" t="s">
        <v>287</v>
      </c>
      <c r="J138" s="16">
        <v>26.257000000000001</v>
      </c>
      <c r="K138" s="16">
        <v>0.04</v>
      </c>
      <c r="L138" s="16">
        <f>Table1[[#This Row],[Column3]]-Table1[[#This Row],[Column4]]</f>
        <v>26.217000000000002</v>
      </c>
      <c r="M138" s="16">
        <f>Table1[[#This Row],[Column3]]+Table1[[#This Row],[Column4]]</f>
        <v>26.297000000000001</v>
      </c>
      <c r="N138" s="15" t="s">
        <v>30</v>
      </c>
      <c r="O138" s="15" t="s">
        <v>326</v>
      </c>
      <c r="P138" s="15" t="s">
        <v>286</v>
      </c>
      <c r="Q138" s="15">
        <v>450.3</v>
      </c>
      <c r="R138" s="15">
        <v>0.5</v>
      </c>
      <c r="S138" s="15">
        <f>Table1[[#This Row],[Column5]]-Table1[[#This Row],[Column6]]</f>
        <v>449.8</v>
      </c>
      <c r="T138" s="15">
        <f>Table1[[#This Row],[Column5]]+Table1[[#This Row],[Column6]]</f>
        <v>450.8</v>
      </c>
      <c r="U138" s="15" t="s">
        <v>24</v>
      </c>
      <c r="V138" s="17">
        <v>231</v>
      </c>
      <c r="W138" s="15" t="s">
        <v>28</v>
      </c>
      <c r="X138" s="15" t="s">
        <v>27</v>
      </c>
      <c r="Y138" s="15" t="s">
        <v>28</v>
      </c>
      <c r="Z138" s="15" t="s">
        <v>28</v>
      </c>
      <c r="AA138" s="15" t="s">
        <v>28</v>
      </c>
      <c r="AB138" s="15" t="s">
        <v>28</v>
      </c>
      <c r="AC138" s="15" t="s">
        <v>28</v>
      </c>
      <c r="AD138" s="15" t="s">
        <v>28</v>
      </c>
      <c r="AE138" s="15" t="s">
        <v>28</v>
      </c>
      <c r="AF138" s="15" t="s">
        <v>28</v>
      </c>
      <c r="AG138" s="15" t="s">
        <v>28</v>
      </c>
      <c r="AH138" s="15" t="s">
        <v>28</v>
      </c>
      <c r="AI138" s="15" t="s">
        <v>28</v>
      </c>
      <c r="AJ138" s="15" t="s">
        <v>28</v>
      </c>
      <c r="AK138" s="15" t="s">
        <v>28</v>
      </c>
      <c r="AL138" s="15" t="s">
        <v>28</v>
      </c>
      <c r="AM138" s="15" t="s">
        <v>28</v>
      </c>
      <c r="AN138" s="15" t="s">
        <v>28</v>
      </c>
      <c r="AO138" s="15" t="s">
        <v>28</v>
      </c>
      <c r="AP138" s="17" t="s">
        <v>474</v>
      </c>
      <c r="AQ138" s="17" t="s">
        <v>461</v>
      </c>
      <c r="AR138" s="17" t="s">
        <v>475</v>
      </c>
      <c r="AS138" s="17" t="s">
        <v>476</v>
      </c>
      <c r="AT138" s="17" t="s">
        <v>463</v>
      </c>
      <c r="AU138" s="17" t="s">
        <v>464</v>
      </c>
      <c r="AV138" s="15"/>
      <c r="BO138" s="17" t="s">
        <v>722</v>
      </c>
      <c r="BQ138" s="17">
        <v>7</v>
      </c>
      <c r="BR138" s="17" t="s">
        <v>770</v>
      </c>
    </row>
    <row r="139" spans="1:76" x14ac:dyDescent="0.25">
      <c r="A139" s="15" t="s">
        <v>106</v>
      </c>
      <c r="B139" s="17" t="s">
        <v>148</v>
      </c>
      <c r="C139" s="16" t="s">
        <v>289</v>
      </c>
      <c r="D139" s="16">
        <v>30.189</v>
      </c>
      <c r="E139" s="16">
        <v>3.1E-2</v>
      </c>
      <c r="F139" s="16">
        <f>Table1[[#This Row],[Column2]]-Table1[[#This Row],[Column22]]</f>
        <v>30.158000000000001</v>
      </c>
      <c r="G139" s="16">
        <f>Table1[[#This Row],[Column2]]+Table1[[#This Row],[Column22]]</f>
        <v>30.22</v>
      </c>
      <c r="H139" s="15" t="s">
        <v>321</v>
      </c>
      <c r="I139" s="16" t="s">
        <v>289</v>
      </c>
      <c r="J139" s="16">
        <v>30.189</v>
      </c>
      <c r="K139" s="16">
        <v>3.1E-2</v>
      </c>
      <c r="L139" s="16">
        <f>Table1[[#This Row],[Column3]]-Table1[[#This Row],[Column4]]</f>
        <v>30.158000000000001</v>
      </c>
      <c r="M139" s="16">
        <f>Table1[[#This Row],[Column3]]+Table1[[#This Row],[Column4]]</f>
        <v>30.22</v>
      </c>
      <c r="N139" s="15" t="s">
        <v>30</v>
      </c>
      <c r="O139" s="15" t="s">
        <v>326</v>
      </c>
      <c r="P139" s="15" t="s">
        <v>288</v>
      </c>
      <c r="Q139" s="15">
        <v>385.8</v>
      </c>
      <c r="R139" s="15">
        <v>0.5</v>
      </c>
      <c r="S139" s="15">
        <f>Table1[[#This Row],[Column5]]-Table1[[#This Row],[Column6]]</f>
        <v>385.3</v>
      </c>
      <c r="T139" s="15">
        <f>Table1[[#This Row],[Column5]]+Table1[[#This Row],[Column6]]</f>
        <v>386.3</v>
      </c>
      <c r="U139" s="15" t="s">
        <v>24</v>
      </c>
      <c r="V139" s="17">
        <v>199</v>
      </c>
      <c r="W139" s="15" t="s">
        <v>28</v>
      </c>
      <c r="X139" s="15" t="s">
        <v>27</v>
      </c>
      <c r="Y139" s="15" t="s">
        <v>28</v>
      </c>
      <c r="Z139" s="15" t="s">
        <v>28</v>
      </c>
      <c r="AA139" s="15" t="s">
        <v>28</v>
      </c>
      <c r="AB139" s="15" t="s">
        <v>28</v>
      </c>
      <c r="AC139" s="15" t="s">
        <v>28</v>
      </c>
      <c r="AD139" s="15" t="s">
        <v>28</v>
      </c>
      <c r="AE139" s="15" t="s">
        <v>28</v>
      </c>
      <c r="AF139" s="15" t="s">
        <v>28</v>
      </c>
      <c r="AG139" s="15" t="s">
        <v>28</v>
      </c>
      <c r="AH139" s="15" t="s">
        <v>28</v>
      </c>
      <c r="AI139" s="15" t="s">
        <v>28</v>
      </c>
      <c r="AJ139" s="15" t="s">
        <v>28</v>
      </c>
      <c r="AK139" s="15" t="s">
        <v>28</v>
      </c>
      <c r="AL139" s="15" t="s">
        <v>28</v>
      </c>
      <c r="AM139" s="15" t="s">
        <v>28</v>
      </c>
      <c r="AN139" s="15" t="s">
        <v>28</v>
      </c>
      <c r="AO139" s="15" t="s">
        <v>28</v>
      </c>
      <c r="AP139" s="17" t="s">
        <v>608</v>
      </c>
      <c r="AQ139" s="17" t="s">
        <v>604</v>
      </c>
      <c r="AR139" s="17" t="s">
        <v>615</v>
      </c>
      <c r="AS139" s="17" t="s">
        <v>595</v>
      </c>
      <c r="AT139" s="17" t="s">
        <v>606</v>
      </c>
      <c r="AU139" s="17" t="s">
        <v>471</v>
      </c>
      <c r="AV139" s="15"/>
      <c r="BO139" s="17" t="s">
        <v>722</v>
      </c>
      <c r="BQ139" s="17">
        <v>7</v>
      </c>
      <c r="BR139" s="17" t="s">
        <v>770</v>
      </c>
    </row>
    <row r="140" spans="1:76" x14ac:dyDescent="0.25">
      <c r="A140" s="15" t="s">
        <v>107</v>
      </c>
      <c r="B140" s="17" t="s">
        <v>148</v>
      </c>
      <c r="C140" s="16" t="s">
        <v>289</v>
      </c>
      <c r="D140" s="16">
        <v>30.189</v>
      </c>
      <c r="E140" s="16">
        <v>3.1E-2</v>
      </c>
      <c r="F140" s="16">
        <f>Table1[[#This Row],[Column2]]-Table1[[#This Row],[Column22]]</f>
        <v>30.158000000000001</v>
      </c>
      <c r="G140" s="16">
        <f>Table1[[#This Row],[Column2]]+Table1[[#This Row],[Column22]]</f>
        <v>30.22</v>
      </c>
      <c r="H140" s="15" t="s">
        <v>321</v>
      </c>
      <c r="I140" s="16" t="s">
        <v>289</v>
      </c>
      <c r="J140" s="16">
        <v>30.189</v>
      </c>
      <c r="K140" s="16">
        <v>3.1E-2</v>
      </c>
      <c r="L140" s="16">
        <f>Table1[[#This Row],[Column3]]-Table1[[#This Row],[Column4]]</f>
        <v>30.158000000000001</v>
      </c>
      <c r="M140" s="16">
        <f>Table1[[#This Row],[Column3]]+Table1[[#This Row],[Column4]]</f>
        <v>30.22</v>
      </c>
      <c r="N140" s="15" t="s">
        <v>30</v>
      </c>
      <c r="O140" s="15" t="s">
        <v>326</v>
      </c>
      <c r="P140" s="15" t="s">
        <v>351</v>
      </c>
      <c r="Q140" s="15">
        <v>331</v>
      </c>
      <c r="R140" s="15">
        <v>0.5</v>
      </c>
      <c r="S140" s="15">
        <f>Table1[[#This Row],[Column5]]-Table1[[#This Row],[Column6]]</f>
        <v>330.5</v>
      </c>
      <c r="T140" s="15">
        <f>Table1[[#This Row],[Column5]]+Table1[[#This Row],[Column6]]</f>
        <v>331.5</v>
      </c>
      <c r="U140" s="15" t="s">
        <v>24</v>
      </c>
      <c r="V140" s="17">
        <v>172</v>
      </c>
      <c r="W140" s="15" t="s">
        <v>28</v>
      </c>
      <c r="X140" s="15" t="s">
        <v>27</v>
      </c>
      <c r="Y140" s="15" t="s">
        <v>28</v>
      </c>
      <c r="Z140" s="15" t="s">
        <v>28</v>
      </c>
      <c r="AA140" s="15" t="s">
        <v>28</v>
      </c>
      <c r="AB140" s="15" t="s">
        <v>28</v>
      </c>
      <c r="AC140" s="15" t="s">
        <v>28</v>
      </c>
      <c r="AD140" s="15" t="s">
        <v>28</v>
      </c>
      <c r="AE140" s="15" t="s">
        <v>28</v>
      </c>
      <c r="AF140" s="15" t="s">
        <v>28</v>
      </c>
      <c r="AG140" s="15" t="s">
        <v>28</v>
      </c>
      <c r="AH140" s="15" t="s">
        <v>28</v>
      </c>
      <c r="AI140" s="15" t="s">
        <v>28</v>
      </c>
      <c r="AJ140" s="15" t="s">
        <v>28</v>
      </c>
      <c r="AK140" s="15" t="s">
        <v>28</v>
      </c>
      <c r="AL140" s="15" t="s">
        <v>28</v>
      </c>
      <c r="AM140" s="15" t="s">
        <v>28</v>
      </c>
      <c r="AN140" s="15" t="s">
        <v>28</v>
      </c>
      <c r="AO140" s="15" t="s">
        <v>28</v>
      </c>
      <c r="AP140" s="17" t="s">
        <v>608</v>
      </c>
      <c r="AQ140" s="17" t="s">
        <v>604</v>
      </c>
      <c r="AR140" s="17" t="s">
        <v>615</v>
      </c>
      <c r="AS140" s="17" t="s">
        <v>595</v>
      </c>
      <c r="AT140" s="17" t="s">
        <v>606</v>
      </c>
      <c r="AU140" s="17" t="s">
        <v>471</v>
      </c>
      <c r="AV140" s="15"/>
      <c r="BO140" s="17" t="s">
        <v>722</v>
      </c>
      <c r="BQ140" s="17">
        <v>7</v>
      </c>
      <c r="BR140" s="17" t="s">
        <v>770</v>
      </c>
    </row>
    <row r="141" spans="1:76" x14ac:dyDescent="0.25">
      <c r="A141" s="15" t="s">
        <v>349</v>
      </c>
      <c r="B141" s="17" t="s">
        <v>148</v>
      </c>
      <c r="C141" s="16" t="s">
        <v>289</v>
      </c>
      <c r="D141" s="16">
        <v>30.189</v>
      </c>
      <c r="E141" s="16">
        <v>3.1E-2</v>
      </c>
      <c r="F141" s="16">
        <f>Table1[[#This Row],[Column2]]-Table1[[#This Row],[Column22]]</f>
        <v>30.158000000000001</v>
      </c>
      <c r="G141" s="16">
        <f>Table1[[#This Row],[Column2]]+Table1[[#This Row],[Column22]]</f>
        <v>30.22</v>
      </c>
      <c r="H141" s="15" t="s">
        <v>321</v>
      </c>
      <c r="I141" s="16" t="s">
        <v>289</v>
      </c>
      <c r="J141" s="16">
        <v>30.189</v>
      </c>
      <c r="K141" s="16">
        <v>3.1E-2</v>
      </c>
      <c r="L141" s="16">
        <f>Table1[[#This Row],[Column3]]-Table1[[#This Row],[Column4]]</f>
        <v>30.158000000000001</v>
      </c>
      <c r="M141" s="16">
        <f>Table1[[#This Row],[Column3]]+Table1[[#This Row],[Column4]]</f>
        <v>30.22</v>
      </c>
      <c r="N141" s="15" t="s">
        <v>30</v>
      </c>
      <c r="O141" s="15" t="s">
        <v>326</v>
      </c>
      <c r="P141" s="15" t="s">
        <v>350</v>
      </c>
      <c r="Q141" s="15">
        <v>378.5</v>
      </c>
      <c r="R141" s="15">
        <v>0.5</v>
      </c>
      <c r="S141" s="15">
        <f>Table1[[#This Row],[Column5]]-Table1[[#This Row],[Column6]]</f>
        <v>378</v>
      </c>
      <c r="T141" s="15">
        <f>Table1[[#This Row],[Column5]]+Table1[[#This Row],[Column6]]</f>
        <v>379</v>
      </c>
      <c r="U141" s="15" t="s">
        <v>24</v>
      </c>
      <c r="V141" s="17">
        <v>195</v>
      </c>
      <c r="W141" s="15" t="s">
        <v>28</v>
      </c>
      <c r="X141" s="15" t="s">
        <v>27</v>
      </c>
      <c r="Y141" s="15" t="s">
        <v>28</v>
      </c>
      <c r="Z141" s="15" t="s">
        <v>28</v>
      </c>
      <c r="AA141" s="15" t="s">
        <v>28</v>
      </c>
      <c r="AB141" s="15" t="s">
        <v>28</v>
      </c>
      <c r="AC141" s="15" t="s">
        <v>28</v>
      </c>
      <c r="AD141" s="15" t="s">
        <v>28</v>
      </c>
      <c r="AE141" s="15" t="s">
        <v>28</v>
      </c>
      <c r="AF141" s="15" t="s">
        <v>28</v>
      </c>
      <c r="AG141" s="15" t="s">
        <v>28</v>
      </c>
      <c r="AH141" s="15" t="s">
        <v>28</v>
      </c>
      <c r="AI141" s="15" t="s">
        <v>28</v>
      </c>
      <c r="AJ141" s="15" t="s">
        <v>28</v>
      </c>
      <c r="AK141" s="15" t="s">
        <v>28</v>
      </c>
      <c r="AL141" s="15" t="s">
        <v>28</v>
      </c>
      <c r="AM141" s="15" t="s">
        <v>28</v>
      </c>
      <c r="AN141" s="15" t="s">
        <v>28</v>
      </c>
      <c r="AO141" s="15" t="s">
        <v>28</v>
      </c>
      <c r="AP141" s="17" t="s">
        <v>608</v>
      </c>
      <c r="AQ141" s="17" t="s">
        <v>604</v>
      </c>
      <c r="AR141" s="17" t="s">
        <v>615</v>
      </c>
      <c r="AS141" s="17" t="s">
        <v>595</v>
      </c>
      <c r="AT141" s="17" t="s">
        <v>606</v>
      </c>
      <c r="AU141" s="17" t="s">
        <v>471</v>
      </c>
      <c r="AV141" s="15"/>
      <c r="BO141" s="17" t="s">
        <v>722</v>
      </c>
      <c r="BQ141" s="17">
        <v>7</v>
      </c>
      <c r="BR141" s="17" t="s">
        <v>770</v>
      </c>
    </row>
    <row r="142" spans="1:76" x14ac:dyDescent="0.25">
      <c r="A142" s="15" t="s">
        <v>352</v>
      </c>
      <c r="B142" s="17" t="s">
        <v>148</v>
      </c>
      <c r="C142" s="16" t="s">
        <v>289</v>
      </c>
      <c r="D142" s="16">
        <v>30.189</v>
      </c>
      <c r="E142" s="16">
        <v>3.1E-2</v>
      </c>
      <c r="F142" s="16">
        <f>Table1[[#This Row],[Column2]]-Table1[[#This Row],[Column22]]</f>
        <v>30.158000000000001</v>
      </c>
      <c r="G142" s="16">
        <f>Table1[[#This Row],[Column2]]+Table1[[#This Row],[Column22]]</f>
        <v>30.22</v>
      </c>
      <c r="H142" s="15" t="s">
        <v>321</v>
      </c>
      <c r="I142" s="16" t="s">
        <v>289</v>
      </c>
      <c r="J142" s="16">
        <v>30.189</v>
      </c>
      <c r="K142" s="16">
        <v>3.1E-2</v>
      </c>
      <c r="L142" s="16">
        <f>Table1[[#This Row],[Column3]]-Table1[[#This Row],[Column4]]</f>
        <v>30.158000000000001</v>
      </c>
      <c r="M142" s="16">
        <f>Table1[[#This Row],[Column3]]+Table1[[#This Row],[Column4]]</f>
        <v>30.22</v>
      </c>
      <c r="N142" s="15" t="s">
        <v>30</v>
      </c>
      <c r="O142" s="15" t="s">
        <v>326</v>
      </c>
      <c r="P142" s="15" t="s">
        <v>353</v>
      </c>
      <c r="Q142" s="15">
        <v>402.5</v>
      </c>
      <c r="R142" s="15">
        <v>0.5</v>
      </c>
      <c r="S142" s="15">
        <f>Table1[[#This Row],[Column5]]-Table1[[#This Row],[Column6]]</f>
        <v>402</v>
      </c>
      <c r="T142" s="15">
        <f>Table1[[#This Row],[Column5]]+Table1[[#This Row],[Column6]]</f>
        <v>403</v>
      </c>
      <c r="U142" s="15" t="s">
        <v>24</v>
      </c>
      <c r="V142" s="17">
        <v>208</v>
      </c>
      <c r="W142" s="15" t="s">
        <v>28</v>
      </c>
      <c r="X142" s="15" t="s">
        <v>27</v>
      </c>
      <c r="Y142" s="15" t="s">
        <v>28</v>
      </c>
      <c r="Z142" s="15" t="s">
        <v>28</v>
      </c>
      <c r="AA142" s="15" t="s">
        <v>28</v>
      </c>
      <c r="AB142" s="15" t="s">
        <v>28</v>
      </c>
      <c r="AC142" s="15" t="s">
        <v>28</v>
      </c>
      <c r="AD142" s="15" t="s">
        <v>28</v>
      </c>
      <c r="AE142" s="15" t="s">
        <v>28</v>
      </c>
      <c r="AF142" s="15" t="s">
        <v>28</v>
      </c>
      <c r="AG142" s="15" t="s">
        <v>28</v>
      </c>
      <c r="AH142" s="15" t="s">
        <v>28</v>
      </c>
      <c r="AI142" s="15" t="s">
        <v>28</v>
      </c>
      <c r="AJ142" s="15" t="s">
        <v>28</v>
      </c>
      <c r="AK142" s="15" t="s">
        <v>28</v>
      </c>
      <c r="AL142" s="15" t="s">
        <v>28</v>
      </c>
      <c r="AM142" s="15" t="s">
        <v>28</v>
      </c>
      <c r="AN142" s="15" t="s">
        <v>28</v>
      </c>
      <c r="AO142" s="15" t="s">
        <v>28</v>
      </c>
      <c r="AP142" s="17" t="s">
        <v>608</v>
      </c>
      <c r="AQ142" s="17" t="s">
        <v>604</v>
      </c>
      <c r="AR142" s="17" t="s">
        <v>615</v>
      </c>
      <c r="AS142" s="17" t="s">
        <v>595</v>
      </c>
      <c r="AT142" s="17" t="s">
        <v>606</v>
      </c>
      <c r="AU142" s="17" t="s">
        <v>471</v>
      </c>
      <c r="AV142" s="15"/>
      <c r="BO142" s="17" t="s">
        <v>722</v>
      </c>
      <c r="BQ142" s="17">
        <v>7</v>
      </c>
      <c r="BR142" s="17" t="s">
        <v>770</v>
      </c>
    </row>
    <row r="143" spans="1:76" x14ac:dyDescent="0.25">
      <c r="A143" s="15" t="s">
        <v>108</v>
      </c>
      <c r="B143" s="17" t="s">
        <v>148</v>
      </c>
      <c r="C143" s="16" t="s">
        <v>287</v>
      </c>
      <c r="D143" s="16">
        <v>26.257000000000001</v>
      </c>
      <c r="E143" s="16">
        <v>0.04</v>
      </c>
      <c r="F143" s="16">
        <f>Table1[[#This Row],[Column2]]-Table1[[#This Row],[Column22]]</f>
        <v>26.217000000000002</v>
      </c>
      <c r="G143" s="16">
        <f>Table1[[#This Row],[Column2]]+Table1[[#This Row],[Column22]]</f>
        <v>26.297000000000001</v>
      </c>
      <c r="H143" s="15" t="s">
        <v>321</v>
      </c>
      <c r="I143" s="16" t="s">
        <v>287</v>
      </c>
      <c r="J143" s="16">
        <v>26.257000000000001</v>
      </c>
      <c r="K143" s="16">
        <v>0.04</v>
      </c>
      <c r="L143" s="16">
        <f>Table1[[#This Row],[Column3]]-Table1[[#This Row],[Column4]]</f>
        <v>26.217000000000002</v>
      </c>
      <c r="M143" s="16">
        <f>Table1[[#This Row],[Column3]]+Table1[[#This Row],[Column4]]</f>
        <v>26.297000000000001</v>
      </c>
      <c r="N143" s="15" t="s">
        <v>30</v>
      </c>
      <c r="O143" s="15" t="s">
        <v>326</v>
      </c>
      <c r="P143" s="15" t="s">
        <v>200</v>
      </c>
      <c r="Q143" s="15">
        <v>431.4</v>
      </c>
      <c r="R143" s="15">
        <v>0.5</v>
      </c>
      <c r="S143" s="15">
        <f>Table1[[#This Row],[Column5]]-Table1[[#This Row],[Column6]]</f>
        <v>430.9</v>
      </c>
      <c r="T143" s="15">
        <f>Table1[[#This Row],[Column5]]+Table1[[#This Row],[Column6]]</f>
        <v>431.9</v>
      </c>
      <c r="U143" s="15" t="s">
        <v>24</v>
      </c>
      <c r="V143" s="17">
        <v>202</v>
      </c>
      <c r="W143" s="15" t="s">
        <v>28</v>
      </c>
      <c r="X143" s="15" t="s">
        <v>27</v>
      </c>
      <c r="Y143" s="15" t="s">
        <v>28</v>
      </c>
      <c r="Z143" s="15" t="s">
        <v>28</v>
      </c>
      <c r="AA143" s="15" t="s">
        <v>28</v>
      </c>
      <c r="AB143" s="15" t="s">
        <v>28</v>
      </c>
      <c r="AC143" s="15" t="s">
        <v>28</v>
      </c>
      <c r="AD143" s="15" t="s">
        <v>28</v>
      </c>
      <c r="AE143" s="15" t="s">
        <v>28</v>
      </c>
      <c r="AF143" s="15" t="s">
        <v>28</v>
      </c>
      <c r="AG143" s="15" t="s">
        <v>28</v>
      </c>
      <c r="AH143" s="15" t="s">
        <v>28</v>
      </c>
      <c r="AI143" s="15" t="s">
        <v>28</v>
      </c>
      <c r="AJ143" s="15" t="s">
        <v>28</v>
      </c>
      <c r="AK143" s="15" t="s">
        <v>28</v>
      </c>
      <c r="AL143" s="15" t="s">
        <v>28</v>
      </c>
      <c r="AM143" s="15" t="s">
        <v>28</v>
      </c>
      <c r="AN143" s="15" t="s">
        <v>28</v>
      </c>
      <c r="AO143" s="15" t="s">
        <v>28</v>
      </c>
      <c r="AP143" s="17" t="s">
        <v>474</v>
      </c>
      <c r="AQ143" s="17" t="s">
        <v>461</v>
      </c>
      <c r="AR143" s="17" t="s">
        <v>475</v>
      </c>
      <c r="AS143" s="17" t="s">
        <v>476</v>
      </c>
      <c r="AT143" s="17" t="s">
        <v>463</v>
      </c>
      <c r="AU143" s="17" t="s">
        <v>464</v>
      </c>
      <c r="AV143" s="15"/>
      <c r="BO143" s="17" t="s">
        <v>722</v>
      </c>
      <c r="BQ143" s="17">
        <v>7</v>
      </c>
      <c r="BR143" s="17" t="s">
        <v>770</v>
      </c>
    </row>
    <row r="144" spans="1:76" x14ac:dyDescent="0.25">
      <c r="A144" s="15" t="s">
        <v>109</v>
      </c>
      <c r="B144" s="17" t="s">
        <v>148</v>
      </c>
      <c r="C144" s="16" t="s">
        <v>287</v>
      </c>
      <c r="D144" s="16">
        <v>26.257000000000001</v>
      </c>
      <c r="E144" s="16">
        <v>0.04</v>
      </c>
      <c r="F144" s="16">
        <f>Table1[[#This Row],[Column2]]-Table1[[#This Row],[Column22]]</f>
        <v>26.217000000000002</v>
      </c>
      <c r="G144" s="16">
        <f>Table1[[#This Row],[Column2]]+Table1[[#This Row],[Column22]]</f>
        <v>26.297000000000001</v>
      </c>
      <c r="H144" s="15" t="s">
        <v>321</v>
      </c>
      <c r="I144" s="16" t="s">
        <v>287</v>
      </c>
      <c r="J144" s="16">
        <v>26.257000000000001</v>
      </c>
      <c r="K144" s="16">
        <v>0.04</v>
      </c>
      <c r="L144" s="16">
        <f>Table1[[#This Row],[Column3]]-Table1[[#This Row],[Column4]]</f>
        <v>26.217000000000002</v>
      </c>
      <c r="M144" s="16">
        <f>Table1[[#This Row],[Column3]]+Table1[[#This Row],[Column4]]</f>
        <v>26.297000000000001</v>
      </c>
      <c r="N144" s="15" t="s">
        <v>30</v>
      </c>
      <c r="O144" s="15" t="s">
        <v>326</v>
      </c>
      <c r="P144" s="15" t="s">
        <v>290</v>
      </c>
      <c r="Q144" s="15">
        <v>454</v>
      </c>
      <c r="R144" s="15">
        <v>0.5</v>
      </c>
      <c r="S144" s="15">
        <f>Table1[[#This Row],[Column5]]-Table1[[#This Row],[Column6]]</f>
        <v>453.5</v>
      </c>
      <c r="T144" s="15">
        <f>Table1[[#This Row],[Column5]]+Table1[[#This Row],[Column6]]</f>
        <v>454.5</v>
      </c>
      <c r="U144" s="15" t="s">
        <v>24</v>
      </c>
      <c r="V144" s="17">
        <v>233</v>
      </c>
      <c r="W144" s="15" t="s">
        <v>28</v>
      </c>
      <c r="X144" s="15" t="s">
        <v>27</v>
      </c>
      <c r="Y144" s="15" t="s">
        <v>28</v>
      </c>
      <c r="Z144" s="15" t="s">
        <v>28</v>
      </c>
      <c r="AA144" s="15" t="s">
        <v>28</v>
      </c>
      <c r="AB144" s="15" t="s">
        <v>28</v>
      </c>
      <c r="AC144" s="15" t="s">
        <v>28</v>
      </c>
      <c r="AD144" s="15" t="s">
        <v>28</v>
      </c>
      <c r="AE144" s="15" t="s">
        <v>28</v>
      </c>
      <c r="AF144" s="15" t="s">
        <v>28</v>
      </c>
      <c r="AG144" s="15" t="s">
        <v>28</v>
      </c>
      <c r="AH144" s="15" t="s">
        <v>28</v>
      </c>
      <c r="AI144" s="15" t="s">
        <v>28</v>
      </c>
      <c r="AJ144" s="15" t="s">
        <v>28</v>
      </c>
      <c r="AK144" s="15" t="s">
        <v>28</v>
      </c>
      <c r="AL144" s="15" t="s">
        <v>28</v>
      </c>
      <c r="AM144" s="15" t="s">
        <v>28</v>
      </c>
      <c r="AN144" s="15" t="s">
        <v>28</v>
      </c>
      <c r="AO144" s="15" t="s">
        <v>28</v>
      </c>
      <c r="AP144" s="17" t="s">
        <v>474</v>
      </c>
      <c r="AQ144" s="17" t="s">
        <v>461</v>
      </c>
      <c r="AR144" s="17" t="s">
        <v>475</v>
      </c>
      <c r="AS144" s="17" t="s">
        <v>476</v>
      </c>
      <c r="AT144" s="17" t="s">
        <v>463</v>
      </c>
      <c r="AU144" s="17" t="s">
        <v>464</v>
      </c>
      <c r="AV144" s="15"/>
      <c r="BO144" s="17" t="s">
        <v>722</v>
      </c>
      <c r="BQ144" s="17">
        <v>7</v>
      </c>
      <c r="BR144" s="17" t="s">
        <v>770</v>
      </c>
    </row>
    <row r="145" spans="1:71" x14ac:dyDescent="0.25">
      <c r="A145" s="15" t="s">
        <v>512</v>
      </c>
      <c r="B145" s="26" t="s">
        <v>424</v>
      </c>
      <c r="C145" s="27" t="s">
        <v>289</v>
      </c>
      <c r="D145" s="27">
        <f>30.158+0.031</f>
        <v>30.189</v>
      </c>
      <c r="E145" s="27">
        <v>3.1E-2</v>
      </c>
      <c r="F145" s="27">
        <f>Table1[[#This Row],[Column2]]-Table1[[#This Row],[Column22]]</f>
        <v>30.158000000000001</v>
      </c>
      <c r="G145" s="27">
        <f>Table1[[#This Row],[Column2]]+Table1[[#This Row],[Column22]]</f>
        <v>30.22</v>
      </c>
      <c r="H145" s="27" t="s">
        <v>322</v>
      </c>
      <c r="I145" s="27" t="s">
        <v>514</v>
      </c>
      <c r="J145" s="27">
        <f>28.562+0.031</f>
        <v>28.593</v>
      </c>
      <c r="K145" s="27">
        <v>3.1E-2</v>
      </c>
      <c r="L145" s="27">
        <f>Table1[[#This Row],[Column3]]-Table1[[#This Row],[Column4]]</f>
        <v>28.562000000000001</v>
      </c>
      <c r="M145" s="27">
        <f>Table1[[#This Row],[Column3]]+Table1[[#This Row],[Column4]]</f>
        <v>28.623999999999999</v>
      </c>
      <c r="N145" s="27" t="s">
        <v>30</v>
      </c>
      <c r="O145" s="26" t="s">
        <v>326</v>
      </c>
      <c r="P145" s="15" t="s">
        <v>515</v>
      </c>
      <c r="Q145" s="26">
        <v>464.8</v>
      </c>
      <c r="R145" s="26">
        <v>0.5</v>
      </c>
      <c r="S145" s="26">
        <f>Table1[[#This Row],[Column5]]-Table1[[#This Row],[Column6]]</f>
        <v>464.3</v>
      </c>
      <c r="T145" s="26">
        <f>Table1[[#This Row],[Column5]]+Table1[[#This Row],[Column6]]</f>
        <v>465.3</v>
      </c>
      <c r="U145" s="15" t="s">
        <v>24</v>
      </c>
      <c r="V145" s="26">
        <v>270</v>
      </c>
      <c r="W145" s="26" t="s">
        <v>28</v>
      </c>
      <c r="X145" s="15" t="s">
        <v>28</v>
      </c>
      <c r="Y145" s="15" t="s">
        <v>28</v>
      </c>
      <c r="Z145" s="15" t="s">
        <v>28</v>
      </c>
      <c r="AA145" s="15" t="s">
        <v>28</v>
      </c>
      <c r="AB145" s="15" t="s">
        <v>28</v>
      </c>
      <c r="AC145" s="15" t="s">
        <v>417</v>
      </c>
      <c r="AD145" s="15" t="s">
        <v>28</v>
      </c>
      <c r="AE145" s="15" t="s">
        <v>28</v>
      </c>
      <c r="AF145" s="15" t="s">
        <v>28</v>
      </c>
      <c r="AG145" s="15" t="s">
        <v>28</v>
      </c>
      <c r="AH145" s="15" t="s">
        <v>28</v>
      </c>
      <c r="AI145" s="15" t="s">
        <v>28</v>
      </c>
      <c r="AJ145" s="15" t="s">
        <v>28</v>
      </c>
      <c r="AK145" s="15" t="s">
        <v>28</v>
      </c>
      <c r="AL145" s="15" t="s">
        <v>28</v>
      </c>
      <c r="AM145" s="15" t="s">
        <v>28</v>
      </c>
      <c r="AN145" s="15" t="s">
        <v>28</v>
      </c>
      <c r="AO145" s="15" t="s">
        <v>28</v>
      </c>
      <c r="AP145" s="17" t="s">
        <v>603</v>
      </c>
      <c r="AQ145" s="17" t="s">
        <v>604</v>
      </c>
      <c r="AR145" s="17" t="s">
        <v>616</v>
      </c>
      <c r="AS145" s="17" t="s">
        <v>611</v>
      </c>
      <c r="AT145" s="17" t="s">
        <v>606</v>
      </c>
      <c r="AU145" s="17" t="s">
        <v>464</v>
      </c>
      <c r="AV145" s="15"/>
      <c r="BO145" s="17" t="s">
        <v>723</v>
      </c>
      <c r="BQ145" s="17">
        <v>8</v>
      </c>
      <c r="BR145" s="17" t="s">
        <v>772</v>
      </c>
    </row>
    <row r="146" spans="1:71" x14ac:dyDescent="0.25">
      <c r="A146" s="15" t="s">
        <v>513</v>
      </c>
      <c r="B146" s="26" t="s">
        <v>424</v>
      </c>
      <c r="C146" s="27" t="s">
        <v>289</v>
      </c>
      <c r="D146" s="27">
        <f>30.158+0.031</f>
        <v>30.189</v>
      </c>
      <c r="E146" s="27">
        <v>3.1E-2</v>
      </c>
      <c r="F146" s="27">
        <f>Table1[[#This Row],[Column2]]-Table1[[#This Row],[Column22]]</f>
        <v>30.158000000000001</v>
      </c>
      <c r="G146" s="27">
        <f>Table1[[#This Row],[Column2]]+Table1[[#This Row],[Column22]]</f>
        <v>30.22</v>
      </c>
      <c r="H146" s="27" t="s">
        <v>322</v>
      </c>
      <c r="I146" s="27" t="s">
        <v>514</v>
      </c>
      <c r="J146" s="27">
        <f>28.562+0.031</f>
        <v>28.593</v>
      </c>
      <c r="K146" s="27">
        <v>3.1E-2</v>
      </c>
      <c r="L146" s="27">
        <f>Table1[[#This Row],[Column3]]-Table1[[#This Row],[Column4]]</f>
        <v>28.562000000000001</v>
      </c>
      <c r="M146" s="27">
        <f>Table1[[#This Row],[Column3]]+Table1[[#This Row],[Column4]]</f>
        <v>28.623999999999999</v>
      </c>
      <c r="N146" s="27" t="s">
        <v>30</v>
      </c>
      <c r="O146" s="26" t="s">
        <v>326</v>
      </c>
      <c r="P146" s="15" t="s">
        <v>520</v>
      </c>
      <c r="Q146" s="26">
        <v>444.8</v>
      </c>
      <c r="R146" s="26">
        <v>0.5</v>
      </c>
      <c r="S146" s="26">
        <f>Table1[[#This Row],[Column5]]-Table1[[#This Row],[Column6]]</f>
        <v>444.3</v>
      </c>
      <c r="T146" s="26">
        <f>Table1[[#This Row],[Column5]]+Table1[[#This Row],[Column6]]</f>
        <v>445.3</v>
      </c>
      <c r="U146" s="15" t="s">
        <v>24</v>
      </c>
      <c r="V146" s="26">
        <v>220</v>
      </c>
      <c r="W146" s="26" t="s">
        <v>28</v>
      </c>
      <c r="X146" s="15" t="s">
        <v>28</v>
      </c>
      <c r="Y146" s="15" t="s">
        <v>28</v>
      </c>
      <c r="Z146" s="15" t="s">
        <v>28</v>
      </c>
      <c r="AA146" s="15" t="s">
        <v>28</v>
      </c>
      <c r="AB146" s="15" t="s">
        <v>28</v>
      </c>
      <c r="AC146" s="15" t="s">
        <v>417</v>
      </c>
      <c r="AD146" s="15" t="s">
        <v>28</v>
      </c>
      <c r="AE146" s="15" t="s">
        <v>28</v>
      </c>
      <c r="AF146" s="15" t="s">
        <v>28</v>
      </c>
      <c r="AG146" s="15" t="s">
        <v>28</v>
      </c>
      <c r="AH146" s="15" t="s">
        <v>28</v>
      </c>
      <c r="AI146" s="15" t="s">
        <v>28</v>
      </c>
      <c r="AJ146" s="15" t="s">
        <v>28</v>
      </c>
      <c r="AK146" s="15" t="s">
        <v>28</v>
      </c>
      <c r="AL146" s="15" t="s">
        <v>28</v>
      </c>
      <c r="AM146" s="15" t="s">
        <v>28</v>
      </c>
      <c r="AN146" s="15" t="s">
        <v>28</v>
      </c>
      <c r="AO146" s="15" t="s">
        <v>28</v>
      </c>
      <c r="AP146" s="17" t="s">
        <v>603</v>
      </c>
      <c r="AQ146" s="17" t="s">
        <v>604</v>
      </c>
      <c r="AR146" s="17" t="s">
        <v>616</v>
      </c>
      <c r="AS146" s="17" t="s">
        <v>611</v>
      </c>
      <c r="AT146" s="17" t="s">
        <v>606</v>
      </c>
      <c r="AU146" s="17" t="s">
        <v>464</v>
      </c>
      <c r="AV146" s="15"/>
      <c r="BO146" s="17" t="s">
        <v>723</v>
      </c>
      <c r="BP146" s="17" t="s">
        <v>728</v>
      </c>
      <c r="BQ146" s="17">
        <v>8</v>
      </c>
      <c r="BR146" s="17" t="s">
        <v>772</v>
      </c>
    </row>
    <row r="147" spans="1:71" x14ac:dyDescent="0.25">
      <c r="A147" s="15" t="s">
        <v>364</v>
      </c>
      <c r="B147" s="17" t="s">
        <v>148</v>
      </c>
      <c r="C147" s="16" t="s">
        <v>289</v>
      </c>
      <c r="D147" s="16">
        <v>30.189</v>
      </c>
      <c r="E147" s="16">
        <v>3.1E-2</v>
      </c>
      <c r="F147" s="16">
        <f>Table1[[#This Row],[Column2]]-Table1[[#This Row],[Column22]]</f>
        <v>30.158000000000001</v>
      </c>
      <c r="G147" s="16">
        <f>Table1[[#This Row],[Column2]]+Table1[[#This Row],[Column22]]</f>
        <v>30.22</v>
      </c>
      <c r="H147" s="15" t="s">
        <v>322</v>
      </c>
      <c r="I147" s="16" t="s">
        <v>363</v>
      </c>
      <c r="J147" s="16">
        <v>30.178000000000001</v>
      </c>
      <c r="K147" s="16">
        <v>3.1E-2</v>
      </c>
      <c r="L147" s="16">
        <f>Table1[[#This Row],[Column3]]-Table1[[#This Row],[Column4]]</f>
        <v>30.147000000000002</v>
      </c>
      <c r="M147" s="16">
        <f>Table1[[#This Row],[Column3]]+Table1[[#This Row],[Column4]]</f>
        <v>30.209</v>
      </c>
      <c r="N147" s="15" t="s">
        <v>30</v>
      </c>
      <c r="O147" s="15" t="s">
        <v>326</v>
      </c>
      <c r="P147" s="15" t="s">
        <v>365</v>
      </c>
      <c r="Q147" s="15">
        <v>614.1</v>
      </c>
      <c r="R147" s="15">
        <v>0.5</v>
      </c>
      <c r="S147" s="15">
        <f>Table1[[#This Row],[Column5]]-Table1[[#This Row],[Column6]]</f>
        <v>613.6</v>
      </c>
      <c r="T147" s="15">
        <f>Table1[[#This Row],[Column5]]+Table1[[#This Row],[Column6]]</f>
        <v>614.6</v>
      </c>
      <c r="U147" s="15" t="s">
        <v>24</v>
      </c>
      <c r="V147" s="17">
        <v>312</v>
      </c>
      <c r="W147" s="15" t="s">
        <v>28</v>
      </c>
      <c r="X147" s="15" t="s">
        <v>27</v>
      </c>
      <c r="Y147" s="15" t="s">
        <v>28</v>
      </c>
      <c r="Z147" s="15" t="s">
        <v>28</v>
      </c>
      <c r="AA147" s="15" t="s">
        <v>28</v>
      </c>
      <c r="AB147" s="15" t="s">
        <v>28</v>
      </c>
      <c r="AC147" s="15" t="s">
        <v>28</v>
      </c>
      <c r="AD147" s="15" t="s">
        <v>28</v>
      </c>
      <c r="AE147" s="15" t="s">
        <v>28</v>
      </c>
      <c r="AF147" s="15" t="s">
        <v>28</v>
      </c>
      <c r="AG147" s="15" t="s">
        <v>28</v>
      </c>
      <c r="AH147" s="15" t="s">
        <v>28</v>
      </c>
      <c r="AI147" s="15" t="s">
        <v>28</v>
      </c>
      <c r="AJ147" s="15" t="s">
        <v>28</v>
      </c>
      <c r="AK147" s="15" t="s">
        <v>28</v>
      </c>
      <c r="AL147" s="15" t="s">
        <v>28</v>
      </c>
      <c r="AM147" s="15" t="s">
        <v>28</v>
      </c>
      <c r="AN147" s="15" t="s">
        <v>28</v>
      </c>
      <c r="AO147" s="15" t="s">
        <v>28</v>
      </c>
      <c r="AP147" s="17" t="s">
        <v>608</v>
      </c>
      <c r="AQ147" s="17" t="s">
        <v>604</v>
      </c>
      <c r="AR147" s="17" t="s">
        <v>574</v>
      </c>
      <c r="AS147" s="17" t="s">
        <v>575</v>
      </c>
      <c r="AT147" s="17" t="s">
        <v>606</v>
      </c>
      <c r="AU147" s="17" t="s">
        <v>464</v>
      </c>
      <c r="AV147" s="15"/>
      <c r="BO147" s="17" t="s">
        <v>723</v>
      </c>
      <c r="BQ147" s="17">
        <v>7</v>
      </c>
      <c r="BR147" s="17" t="s">
        <v>772</v>
      </c>
    </row>
    <row r="148" spans="1:71" x14ac:dyDescent="0.25">
      <c r="A148" s="15" t="s">
        <v>110</v>
      </c>
      <c r="B148" s="17" t="s">
        <v>148</v>
      </c>
      <c r="C148" s="16" t="s">
        <v>291</v>
      </c>
      <c r="D148" s="16">
        <v>30.189</v>
      </c>
      <c r="E148" s="16">
        <v>0.03</v>
      </c>
      <c r="F148" s="16">
        <f>Table1[[#This Row],[Column2]]-Table1[[#This Row],[Column22]]</f>
        <v>30.158999999999999</v>
      </c>
      <c r="G148" s="16">
        <f>Table1[[#This Row],[Column2]]+Table1[[#This Row],[Column22]]</f>
        <v>30.219000000000001</v>
      </c>
      <c r="H148" s="15" t="s">
        <v>321</v>
      </c>
      <c r="I148" s="16" t="s">
        <v>291</v>
      </c>
      <c r="J148" s="16">
        <v>30.189</v>
      </c>
      <c r="K148" s="16">
        <v>0.03</v>
      </c>
      <c r="L148" s="16">
        <f>Table1[[#This Row],[Column3]]-Table1[[#This Row],[Column4]]</f>
        <v>30.158999999999999</v>
      </c>
      <c r="M148" s="16">
        <f>Table1[[#This Row],[Column3]]+Table1[[#This Row],[Column4]]</f>
        <v>30.219000000000001</v>
      </c>
      <c r="N148" s="15" t="s">
        <v>26</v>
      </c>
      <c r="O148" s="15" t="s">
        <v>326</v>
      </c>
      <c r="P148" s="15" t="s">
        <v>351</v>
      </c>
      <c r="Q148" s="15">
        <v>331</v>
      </c>
      <c r="R148" s="15">
        <v>0.5</v>
      </c>
      <c r="S148" s="15">
        <f>Table1[[#This Row],[Column5]]-Table1[[#This Row],[Column6]]</f>
        <v>330.5</v>
      </c>
      <c r="T148" s="15">
        <f>Table1[[#This Row],[Column5]]+Table1[[#This Row],[Column6]]</f>
        <v>331.5</v>
      </c>
      <c r="U148" s="15" t="s">
        <v>24</v>
      </c>
      <c r="V148" s="17">
        <v>171</v>
      </c>
      <c r="W148" s="15" t="s">
        <v>28</v>
      </c>
      <c r="X148" s="15" t="s">
        <v>27</v>
      </c>
      <c r="Y148" s="15" t="s">
        <v>28</v>
      </c>
      <c r="Z148" s="15" t="s">
        <v>28</v>
      </c>
      <c r="AA148" s="15" t="s">
        <v>28</v>
      </c>
      <c r="AB148" s="15" t="s">
        <v>28</v>
      </c>
      <c r="AC148" s="15" t="s">
        <v>28</v>
      </c>
      <c r="AD148" s="15" t="s">
        <v>28</v>
      </c>
      <c r="AE148" s="15" t="s">
        <v>28</v>
      </c>
      <c r="AF148" s="15" t="s">
        <v>28</v>
      </c>
      <c r="AG148" s="15" t="s">
        <v>28</v>
      </c>
      <c r="AH148" s="15" t="s">
        <v>28</v>
      </c>
      <c r="AI148" s="15" t="s">
        <v>28</v>
      </c>
      <c r="AJ148" s="15" t="s">
        <v>28</v>
      </c>
      <c r="AK148" s="15" t="s">
        <v>28</v>
      </c>
      <c r="AL148" s="15" t="s">
        <v>28</v>
      </c>
      <c r="AM148" s="15" t="s">
        <v>28</v>
      </c>
      <c r="AN148" s="15" t="s">
        <v>28</v>
      </c>
      <c r="AO148" s="15" t="s">
        <v>28</v>
      </c>
      <c r="AP148" s="17" t="s">
        <v>608</v>
      </c>
      <c r="AQ148" s="17" t="s">
        <v>604</v>
      </c>
      <c r="AR148" s="17" t="s">
        <v>615</v>
      </c>
      <c r="AS148" s="17" t="s">
        <v>595</v>
      </c>
      <c r="AT148" s="17" t="s">
        <v>617</v>
      </c>
      <c r="AU148" s="17" t="s">
        <v>464</v>
      </c>
      <c r="AV148" s="15"/>
      <c r="BO148" s="17" t="s">
        <v>722</v>
      </c>
      <c r="BQ148" s="17">
        <v>7</v>
      </c>
      <c r="BR148" s="17" t="s">
        <v>770</v>
      </c>
    </row>
    <row r="149" spans="1:71" x14ac:dyDescent="0.25">
      <c r="A149" s="15" t="s">
        <v>361</v>
      </c>
      <c r="B149" s="17" t="s">
        <v>148</v>
      </c>
      <c r="C149" s="16" t="s">
        <v>289</v>
      </c>
      <c r="D149" s="16">
        <v>30.189</v>
      </c>
      <c r="E149" s="16">
        <v>3.1E-2</v>
      </c>
      <c r="F149" s="16">
        <f>Table1[[#This Row],[Column2]]-Table1[[#This Row],[Column22]]</f>
        <v>30.158000000000001</v>
      </c>
      <c r="G149" s="16">
        <f>Table1[[#This Row],[Column2]]+Table1[[#This Row],[Column22]]</f>
        <v>30.22</v>
      </c>
      <c r="H149" s="15" t="s">
        <v>322</v>
      </c>
      <c r="I149" s="16" t="s">
        <v>363</v>
      </c>
      <c r="J149" s="16">
        <v>30.178000000000001</v>
      </c>
      <c r="K149" s="16">
        <v>3.1E-2</v>
      </c>
      <c r="L149" s="16">
        <f>Table1[[#This Row],[Column3]]-Table1[[#This Row],[Column4]]</f>
        <v>30.147000000000002</v>
      </c>
      <c r="M149" s="16">
        <f>Table1[[#This Row],[Column3]]+Table1[[#This Row],[Column4]]</f>
        <v>30.209</v>
      </c>
      <c r="N149" s="15" t="s">
        <v>30</v>
      </c>
      <c r="O149" s="15" t="s">
        <v>326</v>
      </c>
      <c r="P149" s="15" t="s">
        <v>362</v>
      </c>
      <c r="Q149" s="15">
        <v>549.9</v>
      </c>
      <c r="R149" s="15">
        <v>0.5</v>
      </c>
      <c r="S149" s="15">
        <f>Table1[[#This Row],[Column5]]-Table1[[#This Row],[Column6]]</f>
        <v>549.4</v>
      </c>
      <c r="T149" s="15">
        <f>Table1[[#This Row],[Column5]]+Table1[[#This Row],[Column6]]</f>
        <v>550.4</v>
      </c>
      <c r="U149" s="15" t="s">
        <v>24</v>
      </c>
      <c r="V149" s="17">
        <v>279</v>
      </c>
      <c r="W149" s="15" t="s">
        <v>28</v>
      </c>
      <c r="X149" s="15" t="s">
        <v>28</v>
      </c>
      <c r="Y149" s="15" t="s">
        <v>6</v>
      </c>
      <c r="Z149" s="15" t="s">
        <v>28</v>
      </c>
      <c r="AA149" s="15" t="s">
        <v>28</v>
      </c>
      <c r="AB149" s="15" t="s">
        <v>28</v>
      </c>
      <c r="AC149" s="15" t="s">
        <v>28</v>
      </c>
      <c r="AD149" s="15" t="s">
        <v>28</v>
      </c>
      <c r="AE149" s="15" t="s">
        <v>28</v>
      </c>
      <c r="AF149" s="15" t="s">
        <v>28</v>
      </c>
      <c r="AG149" s="15" t="s">
        <v>28</v>
      </c>
      <c r="AH149" s="15" t="s">
        <v>28</v>
      </c>
      <c r="AI149" s="15" t="s">
        <v>28</v>
      </c>
      <c r="AJ149" s="15" t="s">
        <v>28</v>
      </c>
      <c r="AK149" s="15" t="s">
        <v>28</v>
      </c>
      <c r="AL149" s="15" t="s">
        <v>28</v>
      </c>
      <c r="AM149" s="15" t="s">
        <v>28</v>
      </c>
      <c r="AN149" s="15" t="s">
        <v>28</v>
      </c>
      <c r="AO149" s="15" t="s">
        <v>28</v>
      </c>
      <c r="AP149" s="17" t="s">
        <v>608</v>
      </c>
      <c r="AQ149" s="17" t="s">
        <v>604</v>
      </c>
      <c r="AR149" s="17" t="s">
        <v>574</v>
      </c>
      <c r="AS149" s="17" t="s">
        <v>595</v>
      </c>
      <c r="AT149" s="17" t="s">
        <v>606</v>
      </c>
      <c r="AU149" s="17" t="s">
        <v>471</v>
      </c>
      <c r="AV149" s="15"/>
      <c r="BO149" s="17" t="s">
        <v>723</v>
      </c>
      <c r="BQ149" s="17">
        <v>7</v>
      </c>
      <c r="BR149" s="17" t="s">
        <v>772</v>
      </c>
    </row>
    <row r="150" spans="1:71" x14ac:dyDescent="0.25">
      <c r="A150" s="15" t="s">
        <v>420</v>
      </c>
      <c r="B150" s="17" t="s">
        <v>424</v>
      </c>
      <c r="C150" s="16" t="s">
        <v>270</v>
      </c>
      <c r="D150" s="16">
        <v>30.189</v>
      </c>
      <c r="E150" s="16">
        <v>3.1E-2</v>
      </c>
      <c r="F150" s="16">
        <f>Table1[[#This Row],[Column2]]-Table1[[#This Row],[Column22]]</f>
        <v>30.158000000000001</v>
      </c>
      <c r="G150" s="16">
        <f>Table1[[#This Row],[Column2]]+Table1[[#This Row],[Column22]]</f>
        <v>30.22</v>
      </c>
      <c r="H150" s="15" t="s">
        <v>322</v>
      </c>
      <c r="I150" s="16" t="s">
        <v>363</v>
      </c>
      <c r="J150" s="16">
        <v>30.178000000000001</v>
      </c>
      <c r="K150" s="16">
        <v>3.1E-2</v>
      </c>
      <c r="L150" s="16">
        <f>Table1[[#This Row],[Column3]]-Table1[[#This Row],[Column4]]</f>
        <v>30.147000000000002</v>
      </c>
      <c r="M150" s="16">
        <f>Table1[[#This Row],[Column3]]+Table1[[#This Row],[Column4]]</f>
        <v>30.209</v>
      </c>
      <c r="N150" s="15" t="s">
        <v>30</v>
      </c>
      <c r="O150" s="15" t="s">
        <v>326</v>
      </c>
      <c r="P150" s="15" t="s">
        <v>421</v>
      </c>
      <c r="Q150" s="15">
        <v>452.5</v>
      </c>
      <c r="R150" s="15">
        <v>0.5</v>
      </c>
      <c r="S150" s="15">
        <f>Table1[[#This Row],[Column5]]-Table1[[#This Row],[Column6]]</f>
        <v>452</v>
      </c>
      <c r="T150" s="15">
        <f>Table1[[#This Row],[Column5]]+Table1[[#This Row],[Column6]]</f>
        <v>453</v>
      </c>
      <c r="U150" s="15" t="s">
        <v>24</v>
      </c>
      <c r="V150" s="17">
        <v>250</v>
      </c>
      <c r="W150" s="15" t="s">
        <v>28</v>
      </c>
      <c r="X150" s="15" t="s">
        <v>28</v>
      </c>
      <c r="Y150" s="15" t="s">
        <v>28</v>
      </c>
      <c r="Z150" s="15" t="s">
        <v>28</v>
      </c>
      <c r="AA150" s="15" t="s">
        <v>28</v>
      </c>
      <c r="AB150" s="15" t="s">
        <v>28</v>
      </c>
      <c r="AC150" s="15" t="s">
        <v>28</v>
      </c>
      <c r="AD150" s="15" t="s">
        <v>28</v>
      </c>
      <c r="AE150" s="15" t="s">
        <v>28</v>
      </c>
      <c r="AF150" s="15" t="s">
        <v>28</v>
      </c>
      <c r="AG150" s="15" t="s">
        <v>28</v>
      </c>
      <c r="AH150" s="15" t="s">
        <v>28</v>
      </c>
      <c r="AI150" s="15" t="s">
        <v>28</v>
      </c>
      <c r="AJ150" s="15" t="s">
        <v>28</v>
      </c>
      <c r="AK150" s="15" t="s">
        <v>28</v>
      </c>
      <c r="AL150" s="15" t="s">
        <v>28</v>
      </c>
      <c r="AM150" s="15" t="s">
        <v>28</v>
      </c>
      <c r="AN150" s="15" t="s">
        <v>28</v>
      </c>
      <c r="AO150" s="15" t="s">
        <v>28</v>
      </c>
      <c r="AP150" s="17" t="s">
        <v>603</v>
      </c>
      <c r="AQ150" s="17" t="s">
        <v>604</v>
      </c>
      <c r="AR150" s="17" t="s">
        <v>574</v>
      </c>
      <c r="AS150" s="17" t="s">
        <v>575</v>
      </c>
      <c r="AT150" s="17" t="s">
        <v>606</v>
      </c>
      <c r="AU150" s="17" t="s">
        <v>464</v>
      </c>
      <c r="AV150" s="15"/>
      <c r="BO150" s="17" t="s">
        <v>723</v>
      </c>
      <c r="BP150" s="17" t="s">
        <v>728</v>
      </c>
      <c r="BQ150" s="17">
        <v>8</v>
      </c>
      <c r="BR150" s="17" t="s">
        <v>772</v>
      </c>
      <c r="BS150" s="17" t="s">
        <v>728</v>
      </c>
    </row>
    <row r="151" spans="1:71" x14ac:dyDescent="0.25">
      <c r="A151" s="15" t="s">
        <v>422</v>
      </c>
      <c r="B151" s="17" t="s">
        <v>148</v>
      </c>
      <c r="C151" s="16" t="s">
        <v>270</v>
      </c>
      <c r="D151" s="16">
        <v>30.189</v>
      </c>
      <c r="E151" s="16">
        <v>3.1E-2</v>
      </c>
      <c r="F151" s="16">
        <f>Table1[[#This Row],[Column2]]-Table1[[#This Row],[Column22]]</f>
        <v>30.158000000000001</v>
      </c>
      <c r="G151" s="16">
        <f>Table1[[#This Row],[Column2]]+Table1[[#This Row],[Column22]]</f>
        <v>30.22</v>
      </c>
      <c r="H151" s="15" t="s">
        <v>322</v>
      </c>
      <c r="I151" s="16" t="s">
        <v>363</v>
      </c>
      <c r="J151" s="16">
        <v>30.178000000000001</v>
      </c>
      <c r="K151" s="16">
        <v>3.1E-2</v>
      </c>
      <c r="L151" s="16">
        <f>Table1[[#This Row],[Column3]]-Table1[[#This Row],[Column4]]</f>
        <v>30.147000000000002</v>
      </c>
      <c r="M151" s="16">
        <f>Table1[[#This Row],[Column3]]+Table1[[#This Row],[Column4]]</f>
        <v>30.209</v>
      </c>
      <c r="N151" s="15" t="s">
        <v>30</v>
      </c>
      <c r="O151" s="15" t="s">
        <v>326</v>
      </c>
      <c r="P151" s="15" t="s">
        <v>695</v>
      </c>
      <c r="Q151" s="15">
        <v>436.5</v>
      </c>
      <c r="R151" s="15">
        <v>0.5</v>
      </c>
      <c r="S151" s="15">
        <f>Table1[[#This Row],[Column5]]-Table1[[#This Row],[Column6]]</f>
        <v>436</v>
      </c>
      <c r="T151" s="15">
        <f>Table1[[#This Row],[Column5]]+Table1[[#This Row],[Column6]]</f>
        <v>437</v>
      </c>
      <c r="U151" s="15" t="s">
        <v>24</v>
      </c>
      <c r="V151" s="17">
        <v>223</v>
      </c>
      <c r="W151" s="15" t="s">
        <v>28</v>
      </c>
      <c r="X151" s="15" t="s">
        <v>28</v>
      </c>
      <c r="Y151" s="15" t="s">
        <v>28</v>
      </c>
      <c r="Z151" s="15" t="s">
        <v>28</v>
      </c>
      <c r="AA151" s="15" t="s">
        <v>28</v>
      </c>
      <c r="AB151" s="15" t="s">
        <v>28</v>
      </c>
      <c r="AC151" s="15" t="s">
        <v>28</v>
      </c>
      <c r="AD151" s="15" t="s">
        <v>28</v>
      </c>
      <c r="AE151" s="15" t="s">
        <v>28</v>
      </c>
      <c r="AF151" s="15" t="s">
        <v>28</v>
      </c>
      <c r="AG151" s="15" t="s">
        <v>28</v>
      </c>
      <c r="AH151" s="15" t="s">
        <v>28</v>
      </c>
      <c r="AI151" s="15" t="s">
        <v>28</v>
      </c>
      <c r="AJ151" s="15" t="s">
        <v>28</v>
      </c>
      <c r="AK151" s="15" t="s">
        <v>28</v>
      </c>
      <c r="AL151" s="15" t="s">
        <v>28</v>
      </c>
      <c r="AM151" s="15" t="s">
        <v>28</v>
      </c>
      <c r="AN151" s="15" t="s">
        <v>28</v>
      </c>
      <c r="AO151" s="15" t="s">
        <v>28</v>
      </c>
      <c r="AP151" s="17" t="s">
        <v>603</v>
      </c>
      <c r="AQ151" s="17" t="s">
        <v>604</v>
      </c>
      <c r="AR151" s="17" t="s">
        <v>574</v>
      </c>
      <c r="AS151" s="17" t="s">
        <v>575</v>
      </c>
      <c r="AT151" s="17" t="s">
        <v>606</v>
      </c>
      <c r="AU151" s="17" t="s">
        <v>464</v>
      </c>
      <c r="AV151" s="15"/>
      <c r="BO151" s="17" t="s">
        <v>723</v>
      </c>
      <c r="BQ151" s="17">
        <v>8</v>
      </c>
      <c r="BR151" s="17" t="s">
        <v>772</v>
      </c>
    </row>
    <row r="152" spans="1:71" x14ac:dyDescent="0.25">
      <c r="A152" s="15" t="s">
        <v>111</v>
      </c>
      <c r="B152" s="17" t="s">
        <v>148</v>
      </c>
      <c r="C152" s="16" t="s">
        <v>287</v>
      </c>
      <c r="D152" s="16">
        <v>26.257000000000001</v>
      </c>
      <c r="E152" s="16">
        <v>0.04</v>
      </c>
      <c r="F152" s="16">
        <f>Table1[[#This Row],[Column2]]-Table1[[#This Row],[Column22]]</f>
        <v>26.217000000000002</v>
      </c>
      <c r="G152" s="16">
        <f>Table1[[#This Row],[Column2]]+Table1[[#This Row],[Column22]]</f>
        <v>26.297000000000001</v>
      </c>
      <c r="H152" s="15" t="s">
        <v>321</v>
      </c>
      <c r="I152" s="16" t="s">
        <v>287</v>
      </c>
      <c r="J152" s="16">
        <v>26.257000000000001</v>
      </c>
      <c r="K152" s="16">
        <v>0.04</v>
      </c>
      <c r="L152" s="16">
        <f>Table1[[#This Row],[Column3]]-Table1[[#This Row],[Column4]]</f>
        <v>26.217000000000002</v>
      </c>
      <c r="M152" s="16">
        <f>Table1[[#This Row],[Column3]]+Table1[[#This Row],[Column4]]</f>
        <v>26.297000000000001</v>
      </c>
      <c r="N152" s="15" t="s">
        <v>30</v>
      </c>
      <c r="O152" s="15" t="s">
        <v>326</v>
      </c>
      <c r="P152" s="15" t="s">
        <v>292</v>
      </c>
      <c r="Q152" s="15">
        <v>458.3</v>
      </c>
      <c r="R152" s="15">
        <v>0.5</v>
      </c>
      <c r="S152" s="15">
        <f>Table1[[#This Row],[Column5]]-Table1[[#This Row],[Column6]]</f>
        <v>457.8</v>
      </c>
      <c r="T152" s="15">
        <f>Table1[[#This Row],[Column5]]+Table1[[#This Row],[Column6]]</f>
        <v>458.8</v>
      </c>
      <c r="U152" s="15" t="s">
        <v>24</v>
      </c>
      <c r="V152" s="17">
        <v>235</v>
      </c>
      <c r="W152" s="15" t="s">
        <v>28</v>
      </c>
      <c r="X152" s="15" t="s">
        <v>27</v>
      </c>
      <c r="Y152" s="15" t="s">
        <v>28</v>
      </c>
      <c r="Z152" s="15" t="s">
        <v>28</v>
      </c>
      <c r="AA152" s="15" t="s">
        <v>28</v>
      </c>
      <c r="AB152" s="15" t="s">
        <v>28</v>
      </c>
      <c r="AC152" s="15" t="s">
        <v>28</v>
      </c>
      <c r="AD152" s="15" t="s">
        <v>28</v>
      </c>
      <c r="AE152" s="15" t="s">
        <v>28</v>
      </c>
      <c r="AF152" s="15" t="s">
        <v>28</v>
      </c>
      <c r="AG152" s="15" t="s">
        <v>28</v>
      </c>
      <c r="AH152" s="15" t="s">
        <v>28</v>
      </c>
      <c r="AI152" s="15" t="s">
        <v>28</v>
      </c>
      <c r="AJ152" s="15" t="s">
        <v>28</v>
      </c>
      <c r="AK152" s="15" t="s">
        <v>28</v>
      </c>
      <c r="AL152" s="15" t="s">
        <v>28</v>
      </c>
      <c r="AM152" s="15" t="s">
        <v>28</v>
      </c>
      <c r="AN152" s="15" t="s">
        <v>28</v>
      </c>
      <c r="AO152" s="15" t="s">
        <v>28</v>
      </c>
      <c r="AP152" s="17" t="s">
        <v>474</v>
      </c>
      <c r="AQ152" s="17" t="s">
        <v>461</v>
      </c>
      <c r="AR152" s="17" t="s">
        <v>475</v>
      </c>
      <c r="AS152" s="17" t="s">
        <v>476</v>
      </c>
      <c r="AT152" s="17" t="s">
        <v>463</v>
      </c>
      <c r="AU152" s="17" t="s">
        <v>464</v>
      </c>
      <c r="AV152" s="15"/>
      <c r="BO152" s="17" t="s">
        <v>722</v>
      </c>
      <c r="BQ152" s="17">
        <v>7</v>
      </c>
      <c r="BR152" s="17" t="s">
        <v>770</v>
      </c>
    </row>
    <row r="153" spans="1:71" x14ac:dyDescent="0.25">
      <c r="A153" s="15" t="s">
        <v>684</v>
      </c>
      <c r="B153" s="17" t="s">
        <v>148</v>
      </c>
      <c r="C153" s="16" t="s">
        <v>289</v>
      </c>
      <c r="D153" s="16">
        <v>30.189</v>
      </c>
      <c r="E153" s="16">
        <v>3.1E-2</v>
      </c>
      <c r="F153" s="69">
        <f>Table1[[#This Row],[Column2]]-Table1[[#This Row],[Column22]]</f>
        <v>30.158000000000001</v>
      </c>
      <c r="G153" s="69">
        <f>Table1[[#This Row],[Column2]]+Table1[[#This Row],[Column22]]</f>
        <v>30.22</v>
      </c>
      <c r="H153" s="15" t="s">
        <v>322</v>
      </c>
      <c r="I153" s="16" t="s">
        <v>363</v>
      </c>
      <c r="J153" s="16">
        <v>30.178000000000001</v>
      </c>
      <c r="K153" s="16">
        <v>3.1E-2</v>
      </c>
      <c r="L153" s="69">
        <f>Table1[[#This Row],[Column3]]-Table1[[#This Row],[Column4]]</f>
        <v>30.147000000000002</v>
      </c>
      <c r="M153" s="69">
        <f>Table1[[#This Row],[Column3]]+Table1[[#This Row],[Column4]]</f>
        <v>30.209</v>
      </c>
      <c r="N153" s="15" t="s">
        <v>30</v>
      </c>
      <c r="O153" s="15" t="s">
        <v>326</v>
      </c>
      <c r="P153" s="15" t="s">
        <v>685</v>
      </c>
      <c r="Q153" s="68">
        <v>366.9</v>
      </c>
      <c r="R153" s="15">
        <v>0.5</v>
      </c>
      <c r="S153" s="68">
        <f>Table1[[#This Row],[Column5]]-Table1[[#This Row],[Column6]]</f>
        <v>366.4</v>
      </c>
      <c r="T153" s="68">
        <f>Table1[[#This Row],[Column5]]+Table1[[#This Row],[Column6]]</f>
        <v>367.4</v>
      </c>
      <c r="U153" s="15" t="s">
        <v>24</v>
      </c>
      <c r="V153" s="68">
        <v>188</v>
      </c>
      <c r="W153" s="15" t="s">
        <v>28</v>
      </c>
      <c r="X153" s="15" t="s">
        <v>27</v>
      </c>
      <c r="Y153" s="15" t="s">
        <v>28</v>
      </c>
      <c r="Z153" s="15" t="s">
        <v>28</v>
      </c>
      <c r="AA153" s="15" t="s">
        <v>28</v>
      </c>
      <c r="AB153" s="15" t="s">
        <v>28</v>
      </c>
      <c r="AC153" s="15" t="s">
        <v>28</v>
      </c>
      <c r="AD153" s="15" t="s">
        <v>28</v>
      </c>
      <c r="AE153" s="15" t="s">
        <v>28</v>
      </c>
      <c r="AF153" s="15" t="s">
        <v>28</v>
      </c>
      <c r="AG153" s="15" t="s">
        <v>28</v>
      </c>
      <c r="AH153" s="15" t="s">
        <v>28</v>
      </c>
      <c r="AI153" s="15" t="s">
        <v>28</v>
      </c>
      <c r="AJ153" s="15" t="s">
        <v>28</v>
      </c>
      <c r="AK153" s="15" t="s">
        <v>28</v>
      </c>
      <c r="AL153" s="15" t="s">
        <v>28</v>
      </c>
      <c r="AM153" s="15" t="s">
        <v>28</v>
      </c>
      <c r="AN153" s="15" t="s">
        <v>28</v>
      </c>
      <c r="AO153" s="15" t="s">
        <v>28</v>
      </c>
      <c r="AP153" s="17" t="s">
        <v>608</v>
      </c>
      <c r="AQ153" s="17" t="s">
        <v>604</v>
      </c>
      <c r="AR153" s="17" t="s">
        <v>574</v>
      </c>
      <c r="AS153" s="17" t="s">
        <v>575</v>
      </c>
      <c r="AT153" s="17" t="s">
        <v>606</v>
      </c>
      <c r="AU153" s="17" t="s">
        <v>464</v>
      </c>
      <c r="AV153" s="15"/>
      <c r="BO153" s="17" t="s">
        <v>723</v>
      </c>
      <c r="BQ153" s="17">
        <v>7</v>
      </c>
      <c r="BR153" s="17" t="s">
        <v>772</v>
      </c>
    </row>
    <row r="154" spans="1:71" x14ac:dyDescent="0.25">
      <c r="A154" s="15" t="s">
        <v>555</v>
      </c>
      <c r="B154" s="17" t="s">
        <v>148</v>
      </c>
      <c r="C154" s="16" t="s">
        <v>289</v>
      </c>
      <c r="D154" s="16">
        <v>30.189</v>
      </c>
      <c r="E154" s="16">
        <v>3.1E-2</v>
      </c>
      <c r="F154" s="36">
        <f>Table1[[#This Row],[Column2]]-Table1[[#This Row],[Column22]]</f>
        <v>30.158000000000001</v>
      </c>
      <c r="G154" s="36">
        <f>Table1[[#This Row],[Column2]]+Table1[[#This Row],[Column22]]</f>
        <v>30.22</v>
      </c>
      <c r="H154" s="15" t="s">
        <v>322</v>
      </c>
      <c r="I154" s="34" t="s">
        <v>381</v>
      </c>
      <c r="J154" s="34">
        <v>27.831</v>
      </c>
      <c r="K154" s="34">
        <v>3.1E-2</v>
      </c>
      <c r="L154" s="36">
        <f>Table1[[#This Row],[Column3]]-Table1[[#This Row],[Column4]]</f>
        <v>27.8</v>
      </c>
      <c r="M154" s="36">
        <f>Table1[[#This Row],[Column3]]+Table1[[#This Row],[Column4]]</f>
        <v>27.861999999999998</v>
      </c>
      <c r="N154" s="15" t="s">
        <v>30</v>
      </c>
      <c r="O154" s="15" t="s">
        <v>326</v>
      </c>
      <c r="P154" s="15" t="s">
        <v>256</v>
      </c>
      <c r="Q154" s="35">
        <v>442.4</v>
      </c>
      <c r="R154" s="35">
        <v>0.5</v>
      </c>
      <c r="S154" s="35">
        <f>Table1[[#This Row],[Column5]]-Table1[[#This Row],[Column6]]</f>
        <v>441.9</v>
      </c>
      <c r="T154" s="35">
        <f>Table1[[#This Row],[Column5]]+Table1[[#This Row],[Column6]]</f>
        <v>442.9</v>
      </c>
      <c r="U154" s="15" t="s">
        <v>24</v>
      </c>
      <c r="V154" s="35">
        <v>260</v>
      </c>
      <c r="W154" s="15" t="s">
        <v>28</v>
      </c>
      <c r="X154" s="15" t="s">
        <v>28</v>
      </c>
      <c r="Y154" s="15" t="s">
        <v>28</v>
      </c>
      <c r="Z154" s="15" t="s">
        <v>28</v>
      </c>
      <c r="AA154" s="15" t="s">
        <v>28</v>
      </c>
      <c r="AB154" s="15" t="s">
        <v>28</v>
      </c>
      <c r="AC154" s="15" t="s">
        <v>28</v>
      </c>
      <c r="AD154" s="15" t="s">
        <v>28</v>
      </c>
      <c r="AE154" s="15" t="s">
        <v>28</v>
      </c>
      <c r="AF154" s="15" t="s">
        <v>28</v>
      </c>
      <c r="AG154" s="15" t="s">
        <v>28</v>
      </c>
      <c r="AH154" s="15" t="s">
        <v>28</v>
      </c>
      <c r="AI154" s="15" t="s">
        <v>28</v>
      </c>
      <c r="AJ154" s="15" t="s">
        <v>28</v>
      </c>
      <c r="AK154" s="15" t="s">
        <v>28</v>
      </c>
      <c r="AL154" s="15" t="s">
        <v>28</v>
      </c>
      <c r="AM154" s="15" t="s">
        <v>28</v>
      </c>
      <c r="AN154" s="15" t="s">
        <v>28</v>
      </c>
      <c r="AO154" s="15" t="s">
        <v>28</v>
      </c>
      <c r="AP154" s="17" t="s">
        <v>603</v>
      </c>
      <c r="AQ154" s="17" t="s">
        <v>604</v>
      </c>
      <c r="AR154" s="17" t="s">
        <v>591</v>
      </c>
      <c r="AS154" s="17" t="s">
        <v>592</v>
      </c>
      <c r="AT154" s="17" t="s">
        <v>606</v>
      </c>
      <c r="AU154" s="17" t="s">
        <v>464</v>
      </c>
      <c r="AV154" s="15"/>
      <c r="BO154" s="17" t="s">
        <v>723</v>
      </c>
      <c r="BQ154" s="17">
        <v>9</v>
      </c>
      <c r="BR154" s="17" t="s">
        <v>772</v>
      </c>
    </row>
    <row r="155" spans="1:71" x14ac:dyDescent="0.25">
      <c r="A155" s="15" t="s">
        <v>566</v>
      </c>
      <c r="B155" s="17" t="s">
        <v>148</v>
      </c>
      <c r="C155" s="16" t="s">
        <v>289</v>
      </c>
      <c r="D155" s="16">
        <v>30.189</v>
      </c>
      <c r="E155" s="16">
        <v>3.1E-2</v>
      </c>
      <c r="F155" s="36">
        <f>Table1[[#This Row],[Column2]]-Table1[[#This Row],[Column22]]</f>
        <v>30.158000000000001</v>
      </c>
      <c r="G155" s="36">
        <f>Table1[[#This Row],[Column2]]+Table1[[#This Row],[Column22]]</f>
        <v>30.22</v>
      </c>
      <c r="H155" s="15" t="s">
        <v>322</v>
      </c>
      <c r="I155" s="38" t="s">
        <v>306</v>
      </c>
      <c r="J155" s="34">
        <v>28.594000000000001</v>
      </c>
      <c r="K155" s="34">
        <v>3.1E-2</v>
      </c>
      <c r="L155" s="36">
        <f>Table1[[#This Row],[Column3]]-Table1[[#This Row],[Column4]]</f>
        <v>28.563000000000002</v>
      </c>
      <c r="M155" s="36">
        <f>Table1[[#This Row],[Column3]]+Table1[[#This Row],[Column4]]</f>
        <v>28.625</v>
      </c>
      <c r="N155" s="15" t="s">
        <v>30</v>
      </c>
      <c r="O155" s="15" t="s">
        <v>326</v>
      </c>
      <c r="P155" s="15" t="s">
        <v>567</v>
      </c>
      <c r="Q155" s="35">
        <v>437.8</v>
      </c>
      <c r="R155" s="35">
        <v>0.5</v>
      </c>
      <c r="S155" s="35">
        <f>Table1[[#This Row],[Column5]]-Table1[[#This Row],[Column6]]</f>
        <v>437.3</v>
      </c>
      <c r="T155" s="35">
        <f>Table1[[#This Row],[Column5]]+Table1[[#This Row],[Column6]]</f>
        <v>438.3</v>
      </c>
      <c r="U155" s="15" t="s">
        <v>24</v>
      </c>
      <c r="V155" s="35">
        <v>260</v>
      </c>
      <c r="W155" s="15" t="s">
        <v>28</v>
      </c>
      <c r="X155" s="15" t="s">
        <v>28</v>
      </c>
      <c r="Y155" s="15" t="s">
        <v>28</v>
      </c>
      <c r="Z155" s="15" t="s">
        <v>28</v>
      </c>
      <c r="AA155" s="15" t="s">
        <v>28</v>
      </c>
      <c r="AB155" s="15" t="s">
        <v>28</v>
      </c>
      <c r="AC155" s="15" t="s">
        <v>28</v>
      </c>
      <c r="AD155" s="15" t="s">
        <v>28</v>
      </c>
      <c r="AE155" s="15" t="s">
        <v>28</v>
      </c>
      <c r="AF155" s="15" t="s">
        <v>28</v>
      </c>
      <c r="AG155" s="15" t="s">
        <v>28</v>
      </c>
      <c r="AH155" s="15" t="s">
        <v>28</v>
      </c>
      <c r="AI155" s="15" t="s">
        <v>28</v>
      </c>
      <c r="AJ155" s="15" t="s">
        <v>28</v>
      </c>
      <c r="AK155" s="15" t="s">
        <v>28</v>
      </c>
      <c r="AL155" s="15" t="s">
        <v>28</v>
      </c>
      <c r="AM155" s="15" t="s">
        <v>28</v>
      </c>
      <c r="AN155" s="15" t="s">
        <v>28</v>
      </c>
      <c r="AO155" s="15" t="s">
        <v>28</v>
      </c>
      <c r="AP155" s="17" t="s">
        <v>603</v>
      </c>
      <c r="AQ155" s="17" t="s">
        <v>604</v>
      </c>
      <c r="AR155" s="17" t="s">
        <v>616</v>
      </c>
      <c r="AS155" s="17" t="s">
        <v>611</v>
      </c>
      <c r="AT155" s="17" t="s">
        <v>606</v>
      </c>
      <c r="AU155" s="17" t="s">
        <v>464</v>
      </c>
      <c r="AV155" s="15"/>
      <c r="BO155" s="17" t="s">
        <v>723</v>
      </c>
      <c r="BP155" s="17" t="s">
        <v>163</v>
      </c>
      <c r="BQ155" s="17">
        <v>8</v>
      </c>
      <c r="BR155" s="17" t="s">
        <v>772</v>
      </c>
    </row>
    <row r="156" spans="1:71" x14ac:dyDescent="0.25">
      <c r="A156" s="15" t="s">
        <v>478</v>
      </c>
      <c r="B156" s="17" t="s">
        <v>148</v>
      </c>
      <c r="C156" s="16" t="s">
        <v>248</v>
      </c>
      <c r="D156" s="16">
        <v>26.265999999999998</v>
      </c>
      <c r="E156" s="16">
        <v>3.1E-2</v>
      </c>
      <c r="F156" s="16">
        <f>Table1[[#This Row],[Column2]]-Table1[[#This Row],[Column22]]</f>
        <v>26.234999999999999</v>
      </c>
      <c r="G156" s="16">
        <f>Table1[[#This Row],[Column2]]+Table1[[#This Row],[Column22]]</f>
        <v>26.296999999999997</v>
      </c>
      <c r="H156" s="15" t="s">
        <v>322</v>
      </c>
      <c r="I156" s="16" t="s">
        <v>248</v>
      </c>
      <c r="J156" s="16">
        <v>26.265999999999998</v>
      </c>
      <c r="K156" s="16">
        <v>3.1E-2</v>
      </c>
      <c r="L156" s="16">
        <f>Table1[[#This Row],[Column3]]-Table1[[#This Row],[Column4]]</f>
        <v>26.234999999999999</v>
      </c>
      <c r="M156" s="16">
        <f>Table1[[#This Row],[Column3]]+Table1[[#This Row],[Column4]]</f>
        <v>26.296999999999997</v>
      </c>
      <c r="N156" s="15" t="s">
        <v>30</v>
      </c>
      <c r="O156" s="15" t="s">
        <v>324</v>
      </c>
      <c r="P156" s="15" t="s">
        <v>262</v>
      </c>
      <c r="Q156" s="15">
        <v>403.1</v>
      </c>
      <c r="R156" s="15">
        <v>0.5</v>
      </c>
      <c r="S156" s="15">
        <f>Table1[[#This Row],[Column5]]-Table1[[#This Row],[Column6]]</f>
        <v>402.6</v>
      </c>
      <c r="T156" s="15">
        <f>Table1[[#This Row],[Column5]]+Table1[[#This Row],[Column6]]</f>
        <v>403.6</v>
      </c>
      <c r="U156" s="15" t="s">
        <v>24</v>
      </c>
      <c r="V156" s="17">
        <v>206</v>
      </c>
      <c r="W156" s="15" t="s">
        <v>28</v>
      </c>
      <c r="X156" s="15" t="s">
        <v>28</v>
      </c>
      <c r="Y156" s="15" t="s">
        <v>6</v>
      </c>
      <c r="Z156" s="15" t="s">
        <v>28</v>
      </c>
      <c r="AA156" s="15" t="s">
        <v>28</v>
      </c>
      <c r="AB156" s="15" t="s">
        <v>28</v>
      </c>
      <c r="AC156" s="15" t="s">
        <v>28</v>
      </c>
      <c r="AD156" s="15" t="s">
        <v>28</v>
      </c>
      <c r="AE156" s="15" t="s">
        <v>28</v>
      </c>
      <c r="AF156" s="15" t="s">
        <v>28</v>
      </c>
      <c r="AG156" s="15" t="s">
        <v>28</v>
      </c>
      <c r="AH156" s="15" t="s">
        <v>28</v>
      </c>
      <c r="AI156" s="15" t="s">
        <v>28</v>
      </c>
      <c r="AJ156" s="15" t="s">
        <v>28</v>
      </c>
      <c r="AK156" s="15" t="s">
        <v>28</v>
      </c>
      <c r="AL156" s="15" t="s">
        <v>28</v>
      </c>
      <c r="AM156" s="15" t="s">
        <v>28</v>
      </c>
      <c r="AN156" s="15" t="s">
        <v>28</v>
      </c>
      <c r="AO156" s="15" t="s">
        <v>28</v>
      </c>
      <c r="AP156" s="17" t="s">
        <v>619</v>
      </c>
      <c r="AQ156" s="17" t="s">
        <v>461</v>
      </c>
      <c r="AR156" s="17" t="s">
        <v>618</v>
      </c>
      <c r="AS156" s="17" t="s">
        <v>462</v>
      </c>
      <c r="AT156" s="17" t="s">
        <v>463</v>
      </c>
      <c r="AU156" s="17" t="s">
        <v>464</v>
      </c>
      <c r="AV156" s="15" t="s">
        <v>680</v>
      </c>
      <c r="BO156" s="17" t="s">
        <v>722</v>
      </c>
      <c r="BQ156" s="17">
        <v>7</v>
      </c>
      <c r="BR156" s="17" t="s">
        <v>770</v>
      </c>
    </row>
    <row r="157" spans="1:71" x14ac:dyDescent="0.25">
      <c r="A157" s="15" t="s">
        <v>711</v>
      </c>
      <c r="B157" s="17" t="s">
        <v>148</v>
      </c>
      <c r="C157" s="16" t="s">
        <v>289</v>
      </c>
      <c r="D157" s="16">
        <v>30.189</v>
      </c>
      <c r="E157" s="16">
        <v>3.1E-2</v>
      </c>
      <c r="F157" s="75">
        <f>Table1[[#This Row],[Column2]]-Table1[[#This Row],[Column22]]</f>
        <v>30.158000000000001</v>
      </c>
      <c r="G157" s="75">
        <f>Table1[[#This Row],[Column2]]+Table1[[#This Row],[Column22]]</f>
        <v>30.22</v>
      </c>
      <c r="H157" s="15" t="s">
        <v>321</v>
      </c>
      <c r="I157" s="38" t="s">
        <v>712</v>
      </c>
      <c r="J157" s="75">
        <v>30.204000000000001</v>
      </c>
      <c r="K157" s="75">
        <v>3.1E-2</v>
      </c>
      <c r="L157" s="75">
        <f>Table1[[#This Row],[Column3]]-Table1[[#This Row],[Column4]]</f>
        <v>30.173000000000002</v>
      </c>
      <c r="M157" s="75">
        <f>Table1[[#This Row],[Column3]]+Table1[[#This Row],[Column4]]</f>
        <v>30.234999999999999</v>
      </c>
      <c r="N157" s="15" t="s">
        <v>30</v>
      </c>
      <c r="O157" s="28" t="s">
        <v>323</v>
      </c>
      <c r="P157" s="15" t="s">
        <v>713</v>
      </c>
      <c r="Q157" s="74">
        <v>485</v>
      </c>
      <c r="R157" s="74">
        <v>0.5</v>
      </c>
      <c r="S157" s="74">
        <f>Table1[[#This Row],[Column5]]-Table1[[#This Row],[Column6]]</f>
        <v>484.5</v>
      </c>
      <c r="T157" s="74">
        <f>Table1[[#This Row],[Column5]]+Table1[[#This Row],[Column6]]</f>
        <v>485.5</v>
      </c>
      <c r="U157" s="15" t="s">
        <v>24</v>
      </c>
      <c r="V157" s="74">
        <v>270</v>
      </c>
      <c r="W157" s="28" t="s">
        <v>28</v>
      </c>
      <c r="X157" s="15" t="s">
        <v>28</v>
      </c>
      <c r="Y157" s="15" t="s">
        <v>28</v>
      </c>
      <c r="Z157" s="15" t="s">
        <v>28</v>
      </c>
      <c r="AA157" s="15" t="s">
        <v>28</v>
      </c>
      <c r="AB157" s="15" t="s">
        <v>28</v>
      </c>
      <c r="AC157" s="15" t="s">
        <v>28</v>
      </c>
      <c r="AD157" s="15" t="s">
        <v>28</v>
      </c>
      <c r="AE157" s="15" t="s">
        <v>28</v>
      </c>
      <c r="AF157" s="15" t="s">
        <v>28</v>
      </c>
      <c r="AG157" s="15" t="s">
        <v>28</v>
      </c>
      <c r="AH157" s="15" t="s">
        <v>28</v>
      </c>
      <c r="AI157" s="15" t="s">
        <v>28</v>
      </c>
      <c r="AJ157" s="15" t="s">
        <v>28</v>
      </c>
      <c r="AK157" s="15" t="s">
        <v>28</v>
      </c>
      <c r="AL157" s="15" t="s">
        <v>19</v>
      </c>
      <c r="AM157" s="15" t="s">
        <v>28</v>
      </c>
      <c r="AN157" s="15" t="s">
        <v>28</v>
      </c>
      <c r="AO157" s="15" t="s">
        <v>28</v>
      </c>
      <c r="AP157" s="17" t="s">
        <v>603</v>
      </c>
      <c r="AQ157" s="17" t="s">
        <v>604</v>
      </c>
      <c r="AS157" s="17" t="s">
        <v>595</v>
      </c>
      <c r="AT157" s="17" t="s">
        <v>606</v>
      </c>
      <c r="AU157" s="17" t="s">
        <v>471</v>
      </c>
      <c r="AV157" s="15"/>
      <c r="BO157" s="17" t="s">
        <v>723</v>
      </c>
      <c r="BQ157" s="17">
        <v>9</v>
      </c>
      <c r="BR157" s="17" t="s">
        <v>772</v>
      </c>
    </row>
    <row r="158" spans="1:71" x14ac:dyDescent="0.25">
      <c r="A158" s="15" t="s">
        <v>714</v>
      </c>
      <c r="B158" s="17" t="s">
        <v>148</v>
      </c>
      <c r="C158" s="16" t="s">
        <v>289</v>
      </c>
      <c r="D158" s="16">
        <v>30.189</v>
      </c>
      <c r="E158" s="16">
        <v>3.1E-2</v>
      </c>
      <c r="F158" s="75">
        <f>Table1[[#This Row],[Column2]]-Table1[[#This Row],[Column22]]</f>
        <v>30.158000000000001</v>
      </c>
      <c r="G158" s="75">
        <f>Table1[[#This Row],[Column2]]+Table1[[#This Row],[Column22]]</f>
        <v>30.22</v>
      </c>
      <c r="H158" s="38" t="s">
        <v>25</v>
      </c>
      <c r="I158" s="38" t="s">
        <v>712</v>
      </c>
      <c r="J158" s="75">
        <v>30.204000000000001</v>
      </c>
      <c r="K158" s="75">
        <v>3.1E-2</v>
      </c>
      <c r="L158" s="75">
        <f>Table1[[#This Row],[Column3]]-Table1[[#This Row],[Column4]]</f>
        <v>30.173000000000002</v>
      </c>
      <c r="M158" s="75">
        <f>Table1[[#This Row],[Column3]]+Table1[[#This Row],[Column4]]</f>
        <v>30.234999999999999</v>
      </c>
      <c r="N158" s="15" t="s">
        <v>30</v>
      </c>
      <c r="O158" s="28" t="s">
        <v>323</v>
      </c>
      <c r="P158" s="15" t="s">
        <v>713</v>
      </c>
      <c r="Q158" s="74">
        <v>485</v>
      </c>
      <c r="R158" s="74">
        <v>0.5</v>
      </c>
      <c r="S158" s="74">
        <f>Table1[[#This Row],[Column5]]-Table1[[#This Row],[Column6]]</f>
        <v>484.5</v>
      </c>
      <c r="T158" s="74">
        <f>Table1[[#This Row],[Column5]]+Table1[[#This Row],[Column6]]</f>
        <v>485.5</v>
      </c>
      <c r="U158" s="15" t="s">
        <v>24</v>
      </c>
      <c r="V158" s="74">
        <v>270</v>
      </c>
      <c r="W158" s="28" t="s">
        <v>28</v>
      </c>
      <c r="X158" s="15" t="s">
        <v>27</v>
      </c>
      <c r="Y158" s="15" t="s">
        <v>28</v>
      </c>
      <c r="Z158" s="15" t="s">
        <v>28</v>
      </c>
      <c r="AA158" s="15" t="s">
        <v>28</v>
      </c>
      <c r="AB158" s="15" t="s">
        <v>28</v>
      </c>
      <c r="AC158" s="15" t="s">
        <v>28</v>
      </c>
      <c r="AD158" s="15" t="s">
        <v>28</v>
      </c>
      <c r="AE158" s="15" t="s">
        <v>28</v>
      </c>
      <c r="AF158" s="15" t="s">
        <v>28</v>
      </c>
      <c r="AG158" s="15" t="s">
        <v>28</v>
      </c>
      <c r="AH158" s="15" t="s">
        <v>28</v>
      </c>
      <c r="AI158" s="15" t="s">
        <v>28</v>
      </c>
      <c r="AJ158" s="15" t="s">
        <v>28</v>
      </c>
      <c r="AK158" s="15" t="s">
        <v>28</v>
      </c>
      <c r="AL158" s="15" t="s">
        <v>28</v>
      </c>
      <c r="AM158" s="15" t="s">
        <v>28</v>
      </c>
      <c r="AN158" s="15" t="s">
        <v>28</v>
      </c>
      <c r="AO158" s="15" t="s">
        <v>28</v>
      </c>
      <c r="AP158" s="17" t="s">
        <v>608</v>
      </c>
      <c r="AQ158" s="17" t="s">
        <v>604</v>
      </c>
      <c r="AR158" s="37" t="s">
        <v>28</v>
      </c>
      <c r="AS158" s="17" t="s">
        <v>595</v>
      </c>
      <c r="AT158" s="17" t="s">
        <v>606</v>
      </c>
      <c r="AU158" s="17" t="s">
        <v>464</v>
      </c>
      <c r="AV158" s="15"/>
      <c r="BO158" s="17" t="s">
        <v>723</v>
      </c>
      <c r="BQ158" s="17">
        <v>7</v>
      </c>
      <c r="BR158" s="17" t="s">
        <v>772</v>
      </c>
    </row>
    <row r="159" spans="1:71" x14ac:dyDescent="0.25">
      <c r="A159" s="15" t="s">
        <v>750</v>
      </c>
      <c r="B159" s="17" t="s">
        <v>148</v>
      </c>
      <c r="C159" s="16" t="s">
        <v>289</v>
      </c>
      <c r="D159" s="16">
        <v>30.189</v>
      </c>
      <c r="E159" s="16">
        <v>3.1E-2</v>
      </c>
      <c r="F159" s="75">
        <f>Table1[[#This Row],[Column2]]-Table1[[#This Row],[Column22]]</f>
        <v>30.158000000000001</v>
      </c>
      <c r="G159" s="75">
        <f>Table1[[#This Row],[Column2]]+Table1[[#This Row],[Column22]]</f>
        <v>30.22</v>
      </c>
      <c r="H159" s="38" t="s">
        <v>25</v>
      </c>
      <c r="I159" s="38" t="s">
        <v>712</v>
      </c>
      <c r="J159" s="38">
        <v>30.204000000000001</v>
      </c>
      <c r="K159" s="38">
        <v>3.1E-2</v>
      </c>
      <c r="L159" s="75">
        <f>Table1[[#This Row],[Column3]]-Table1[[#This Row],[Column4]]</f>
        <v>30.173000000000002</v>
      </c>
      <c r="M159" s="75">
        <f>Table1[[#This Row],[Column3]]+Table1[[#This Row],[Column4]]</f>
        <v>30.234999999999999</v>
      </c>
      <c r="N159" s="15" t="s">
        <v>30</v>
      </c>
      <c r="O159" s="28" t="s">
        <v>323</v>
      </c>
      <c r="P159" s="15" t="s">
        <v>751</v>
      </c>
      <c r="Q159" s="28">
        <v>494.2</v>
      </c>
      <c r="R159" s="28">
        <v>0.5</v>
      </c>
      <c r="S159" s="74">
        <f>Table1[[#This Row],[Column5]]-Table1[[#This Row],[Column6]]</f>
        <v>493.7</v>
      </c>
      <c r="T159" s="74">
        <f>Table1[[#This Row],[Column5]]+Table1[[#This Row],[Column6]]</f>
        <v>494.7</v>
      </c>
      <c r="U159" s="15" t="s">
        <v>24</v>
      </c>
      <c r="V159" s="28">
        <v>260</v>
      </c>
      <c r="W159" s="28"/>
      <c r="X159" s="15" t="s">
        <v>28</v>
      </c>
      <c r="Y159" s="15" t="s">
        <v>28</v>
      </c>
      <c r="Z159" s="15" t="s">
        <v>28</v>
      </c>
      <c r="AA159" s="15" t="s">
        <v>28</v>
      </c>
      <c r="AB159" s="15" t="s">
        <v>28</v>
      </c>
      <c r="AC159" s="15" t="s">
        <v>28</v>
      </c>
      <c r="AD159" s="15" t="s">
        <v>28</v>
      </c>
      <c r="AE159" s="15" t="s">
        <v>28</v>
      </c>
      <c r="AF159" s="15" t="s">
        <v>28</v>
      </c>
      <c r="AG159" s="15" t="s">
        <v>28</v>
      </c>
      <c r="AH159" s="15" t="s">
        <v>28</v>
      </c>
      <c r="AI159" s="15" t="s">
        <v>28</v>
      </c>
      <c r="AJ159" s="15" t="s">
        <v>28</v>
      </c>
      <c r="AK159" s="15" t="s">
        <v>28</v>
      </c>
      <c r="AL159" s="15" t="s">
        <v>19</v>
      </c>
      <c r="AM159" s="15" t="s">
        <v>28</v>
      </c>
      <c r="AN159" s="15" t="s">
        <v>28</v>
      </c>
      <c r="AO159" s="15" t="s">
        <v>28</v>
      </c>
      <c r="AP159" s="17" t="s">
        <v>608</v>
      </c>
      <c r="AQ159" s="17" t="s">
        <v>604</v>
      </c>
      <c r="AR159" s="37" t="s">
        <v>28</v>
      </c>
      <c r="AS159" s="17" t="s">
        <v>595</v>
      </c>
      <c r="AT159" s="17" t="s">
        <v>606</v>
      </c>
      <c r="AU159" s="17" t="s">
        <v>471</v>
      </c>
      <c r="AV159" s="15"/>
      <c r="BO159" s="17" t="s">
        <v>723</v>
      </c>
      <c r="BQ159" s="17">
        <v>9</v>
      </c>
      <c r="BR159" s="17" t="s">
        <v>772</v>
      </c>
    </row>
    <row r="160" spans="1:71" x14ac:dyDescent="0.25">
      <c r="A160" s="15" t="s">
        <v>717</v>
      </c>
      <c r="B160" s="17" t="s">
        <v>148</v>
      </c>
      <c r="C160" s="16" t="s">
        <v>289</v>
      </c>
      <c r="D160" s="16">
        <v>30.189</v>
      </c>
      <c r="E160" s="16">
        <v>3.1E-2</v>
      </c>
      <c r="F160" s="75">
        <f>Table1[[#This Row],[Column2]]-Table1[[#This Row],[Column22]]</f>
        <v>30.158000000000001</v>
      </c>
      <c r="G160" s="75">
        <f>Table1[[#This Row],[Column2]]+Table1[[#This Row],[Column22]]</f>
        <v>30.22</v>
      </c>
      <c r="H160" s="38" t="s">
        <v>25</v>
      </c>
      <c r="I160" s="38" t="s">
        <v>712</v>
      </c>
      <c r="J160" s="75">
        <v>30.204000000000001</v>
      </c>
      <c r="K160" s="75">
        <v>3.1E-2</v>
      </c>
      <c r="L160" s="75">
        <f>Table1[[#This Row],[Column3]]-Table1[[#This Row],[Column4]]</f>
        <v>30.173000000000002</v>
      </c>
      <c r="M160" s="75">
        <f>Table1[[#This Row],[Column3]]+Table1[[#This Row],[Column4]]</f>
        <v>30.234999999999999</v>
      </c>
      <c r="N160" s="15" t="s">
        <v>30</v>
      </c>
      <c r="O160" s="28" t="s">
        <v>323</v>
      </c>
      <c r="P160" s="15" t="s">
        <v>718</v>
      </c>
      <c r="Q160" s="74">
        <v>469.2</v>
      </c>
      <c r="R160" s="74">
        <v>0.5</v>
      </c>
      <c r="S160" s="74">
        <f>Table1[[#This Row],[Column5]]-Table1[[#This Row],[Column6]]</f>
        <v>468.7</v>
      </c>
      <c r="T160" s="74">
        <f>Table1[[#This Row],[Column5]]+Table1[[#This Row],[Column6]]</f>
        <v>469.7</v>
      </c>
      <c r="U160" s="15" t="s">
        <v>24</v>
      </c>
      <c r="V160" s="74">
        <v>241</v>
      </c>
      <c r="W160" s="28" t="s">
        <v>28</v>
      </c>
      <c r="X160" s="15" t="s">
        <v>27</v>
      </c>
      <c r="Y160" s="15" t="s">
        <v>28</v>
      </c>
      <c r="Z160" s="15" t="s">
        <v>28</v>
      </c>
      <c r="AA160" s="15" t="s">
        <v>28</v>
      </c>
      <c r="AB160" s="15" t="s">
        <v>28</v>
      </c>
      <c r="AC160" s="15" t="s">
        <v>28</v>
      </c>
      <c r="AD160" s="15" t="s">
        <v>28</v>
      </c>
      <c r="AE160" s="15" t="s">
        <v>28</v>
      </c>
      <c r="AF160" s="15" t="s">
        <v>28</v>
      </c>
      <c r="AG160" s="15" t="s">
        <v>28</v>
      </c>
      <c r="AH160" s="15" t="s">
        <v>28</v>
      </c>
      <c r="AI160" s="15" t="s">
        <v>28</v>
      </c>
      <c r="AJ160" s="15" t="s">
        <v>28</v>
      </c>
      <c r="AK160" s="15" t="s">
        <v>28</v>
      </c>
      <c r="AL160" s="15" t="s">
        <v>28</v>
      </c>
      <c r="AM160" s="15" t="s">
        <v>28</v>
      </c>
      <c r="AN160" s="15" t="s">
        <v>28</v>
      </c>
      <c r="AO160" s="15" t="s">
        <v>28</v>
      </c>
      <c r="AP160" s="17" t="s">
        <v>608</v>
      </c>
      <c r="AQ160" s="17" t="s">
        <v>604</v>
      </c>
      <c r="AR160" s="37" t="s">
        <v>28</v>
      </c>
      <c r="AS160" s="17" t="s">
        <v>595</v>
      </c>
      <c r="AT160" s="17" t="s">
        <v>606</v>
      </c>
      <c r="AU160" s="17" t="s">
        <v>471</v>
      </c>
      <c r="AV160" s="15"/>
      <c r="BO160" s="17" t="s">
        <v>723</v>
      </c>
      <c r="BQ160" s="17">
        <v>7</v>
      </c>
      <c r="BR160" s="17" t="s">
        <v>772</v>
      </c>
    </row>
    <row r="161" spans="1:70" x14ac:dyDescent="0.25">
      <c r="A161" s="15" t="s">
        <v>629</v>
      </c>
      <c r="B161" s="17" t="s">
        <v>148</v>
      </c>
      <c r="C161" s="15" t="s">
        <v>277</v>
      </c>
      <c r="D161" s="15">
        <v>28.602</v>
      </c>
      <c r="E161" s="15">
        <v>3.1E-2</v>
      </c>
      <c r="F161" s="16">
        <f>Table1[[#This Row],[Column2]]-Table1[[#This Row],[Column22]]</f>
        <v>28.571000000000002</v>
      </c>
      <c r="G161" s="16">
        <f>Table1[[#This Row],[Column2]]+Table1[[#This Row],[Column22]]</f>
        <v>28.632999999999999</v>
      </c>
      <c r="H161" s="15" t="s">
        <v>322</v>
      </c>
      <c r="I161" s="15" t="s">
        <v>275</v>
      </c>
      <c r="J161" s="15">
        <v>28.606999999999999</v>
      </c>
      <c r="K161" s="15">
        <v>0.03</v>
      </c>
      <c r="L161" s="16">
        <f>Table1[[#This Row],[Column3]]-Table1[[#This Row],[Column4]]</f>
        <v>28.576999999999998</v>
      </c>
      <c r="M161" s="16">
        <f>Table1[[#This Row],[Column3]]+Table1[[#This Row],[Column4]]</f>
        <v>28.637</v>
      </c>
      <c r="N161" s="15" t="s">
        <v>26</v>
      </c>
      <c r="O161" s="15" t="s">
        <v>326</v>
      </c>
      <c r="P161" s="15" t="s">
        <v>276</v>
      </c>
      <c r="Q161" s="15">
        <v>412</v>
      </c>
      <c r="R161" s="15">
        <v>0.5</v>
      </c>
      <c r="S161" s="15">
        <f>Table1[[#This Row],[Column5]]-Table1[[#This Row],[Column6]]</f>
        <v>411.5</v>
      </c>
      <c r="T161" s="15">
        <f>Table1[[#This Row],[Column5]]+Table1[[#This Row],[Column6]]</f>
        <v>412.5</v>
      </c>
      <c r="U161" s="15" t="s">
        <v>24</v>
      </c>
      <c r="V161" s="15" t="s">
        <v>28</v>
      </c>
      <c r="W161" s="17">
        <v>210</v>
      </c>
      <c r="X161" s="15" t="s">
        <v>28</v>
      </c>
      <c r="Y161" s="15" t="s">
        <v>28</v>
      </c>
      <c r="Z161" s="15" t="s">
        <v>28</v>
      </c>
      <c r="AA161" s="15" t="s">
        <v>28</v>
      </c>
      <c r="AB161" s="15" t="s">
        <v>28</v>
      </c>
      <c r="AC161" s="15" t="s">
        <v>28</v>
      </c>
      <c r="AD161" s="15" t="s">
        <v>28</v>
      </c>
      <c r="AE161" s="15" t="s">
        <v>28</v>
      </c>
      <c r="AF161" s="15" t="s">
        <v>28</v>
      </c>
      <c r="AG161" s="15" t="s">
        <v>28</v>
      </c>
      <c r="AH161" s="15" t="s">
        <v>28</v>
      </c>
      <c r="AI161" s="15" t="s">
        <v>28</v>
      </c>
      <c r="AJ161" s="15" t="s">
        <v>28</v>
      </c>
      <c r="AK161" s="15" t="s">
        <v>28</v>
      </c>
      <c r="AL161" s="15" t="s">
        <v>19</v>
      </c>
      <c r="AM161" s="15" t="s">
        <v>28</v>
      </c>
      <c r="AN161" s="15" t="s">
        <v>28</v>
      </c>
      <c r="AO161" s="15" t="s">
        <v>28</v>
      </c>
      <c r="AP161" s="17" t="s">
        <v>612</v>
      </c>
      <c r="AQ161" s="17" t="s">
        <v>613</v>
      </c>
      <c r="AR161" s="17" t="s">
        <v>610</v>
      </c>
      <c r="AS161" s="17" t="s">
        <v>611</v>
      </c>
      <c r="AT161" s="17" t="s">
        <v>606</v>
      </c>
      <c r="AU161" s="17" t="s">
        <v>464</v>
      </c>
      <c r="AV161" s="15"/>
      <c r="BO161" s="17" t="s">
        <v>722</v>
      </c>
      <c r="BQ161" s="17">
        <v>9</v>
      </c>
      <c r="BR161" s="17" t="s">
        <v>770</v>
      </c>
    </row>
    <row r="162" spans="1:70" x14ac:dyDescent="0.25">
      <c r="A162" s="15" t="s">
        <v>112</v>
      </c>
      <c r="B162" s="17" t="s">
        <v>148</v>
      </c>
      <c r="C162" s="15" t="s">
        <v>277</v>
      </c>
      <c r="D162" s="15">
        <v>28.602</v>
      </c>
      <c r="E162" s="15">
        <v>3.1E-2</v>
      </c>
      <c r="F162" s="16">
        <f>Table1[[#This Row],[Column2]]-Table1[[#This Row],[Column22]]</f>
        <v>28.571000000000002</v>
      </c>
      <c r="G162" s="16">
        <f>Table1[[#This Row],[Column2]]+Table1[[#This Row],[Column22]]</f>
        <v>28.632999999999999</v>
      </c>
      <c r="H162" s="15" t="s">
        <v>322</v>
      </c>
      <c r="I162" s="15" t="s">
        <v>275</v>
      </c>
      <c r="J162" s="15">
        <v>28.606999999999999</v>
      </c>
      <c r="K162" s="15">
        <v>0.03</v>
      </c>
      <c r="L162" s="16">
        <f>Table1[[#This Row],[Column3]]-Table1[[#This Row],[Column4]]</f>
        <v>28.576999999999998</v>
      </c>
      <c r="M162" s="16">
        <f>Table1[[#This Row],[Column3]]+Table1[[#This Row],[Column4]]</f>
        <v>28.637</v>
      </c>
      <c r="N162" s="15" t="s">
        <v>26</v>
      </c>
      <c r="O162" s="15" t="s">
        <v>326</v>
      </c>
      <c r="P162" s="15" t="s">
        <v>276</v>
      </c>
      <c r="Q162" s="15">
        <v>412</v>
      </c>
      <c r="R162" s="15">
        <v>0.5</v>
      </c>
      <c r="S162" s="15">
        <f>Table1[[#This Row],[Column5]]-Table1[[#This Row],[Column6]]</f>
        <v>411.5</v>
      </c>
      <c r="T162" s="15">
        <f>Table1[[#This Row],[Column5]]+Table1[[#This Row],[Column6]]</f>
        <v>412.5</v>
      </c>
      <c r="U162" s="15" t="s">
        <v>24</v>
      </c>
      <c r="V162" s="15" t="s">
        <v>28</v>
      </c>
      <c r="W162" s="17">
        <v>211</v>
      </c>
      <c r="X162" s="15" t="s">
        <v>28</v>
      </c>
      <c r="Y162" s="15" t="s">
        <v>28</v>
      </c>
      <c r="Z162" s="15" t="s">
        <v>28</v>
      </c>
      <c r="AA162" s="15" t="s">
        <v>28</v>
      </c>
      <c r="AB162" s="15" t="s">
        <v>28</v>
      </c>
      <c r="AC162" s="15" t="s">
        <v>28</v>
      </c>
      <c r="AD162" s="15" t="s">
        <v>28</v>
      </c>
      <c r="AE162" s="15" t="s">
        <v>28</v>
      </c>
      <c r="AF162" s="15" t="s">
        <v>28</v>
      </c>
      <c r="AG162" s="15" t="s">
        <v>28</v>
      </c>
      <c r="AH162" s="15" t="s">
        <v>28</v>
      </c>
      <c r="AI162" s="15" t="s">
        <v>28</v>
      </c>
      <c r="AJ162" s="15" t="s">
        <v>28</v>
      </c>
      <c r="AK162" s="15" t="s">
        <v>28</v>
      </c>
      <c r="AL162" s="15" t="s">
        <v>19</v>
      </c>
      <c r="AM162" s="15" t="s">
        <v>28</v>
      </c>
      <c r="AN162" s="15" t="s">
        <v>28</v>
      </c>
      <c r="AO162" s="15" t="s">
        <v>28</v>
      </c>
      <c r="AP162" s="17" t="s">
        <v>612</v>
      </c>
      <c r="AQ162" s="17" t="s">
        <v>613</v>
      </c>
      <c r="AR162" s="17" t="s">
        <v>610</v>
      </c>
      <c r="AS162" s="17" t="s">
        <v>611</v>
      </c>
      <c r="AT162" s="17" t="s">
        <v>606</v>
      </c>
      <c r="AU162" s="17" t="s">
        <v>464</v>
      </c>
      <c r="AV162" s="15"/>
      <c r="BO162" s="17" t="s">
        <v>722</v>
      </c>
      <c r="BQ162" s="17">
        <v>9</v>
      </c>
      <c r="BR162" s="17" t="s">
        <v>770</v>
      </c>
    </row>
    <row r="163" spans="1:70" x14ac:dyDescent="0.25">
      <c r="A163" s="15" t="s">
        <v>499</v>
      </c>
      <c r="B163" s="24" t="s">
        <v>148</v>
      </c>
      <c r="C163" s="25" t="s">
        <v>277</v>
      </c>
      <c r="D163" s="15">
        <v>28.602</v>
      </c>
      <c r="E163" s="15">
        <v>3.1E-2</v>
      </c>
      <c r="F163" s="25">
        <f>Table1[[#This Row],[Column2]]-Table1[[#This Row],[Column22]]</f>
        <v>28.571000000000002</v>
      </c>
      <c r="G163" s="25">
        <f>Table1[[#This Row],[Column2]]+Table1[[#This Row],[Column22]]</f>
        <v>28.632999999999999</v>
      </c>
      <c r="H163" s="25" t="s">
        <v>322</v>
      </c>
      <c r="I163" s="25" t="s">
        <v>275</v>
      </c>
      <c r="J163" s="15">
        <v>28.606999999999999</v>
      </c>
      <c r="K163" s="15">
        <v>0.03</v>
      </c>
      <c r="L163" s="25">
        <f>Table1[[#This Row],[Column3]]-Table1[[#This Row],[Column4]]</f>
        <v>28.576999999999998</v>
      </c>
      <c r="M163" s="25">
        <f>Table1[[#This Row],[Column3]]+Table1[[#This Row],[Column4]]</f>
        <v>28.637</v>
      </c>
      <c r="N163" s="25" t="s">
        <v>26</v>
      </c>
      <c r="O163" s="24" t="s">
        <v>326</v>
      </c>
      <c r="P163" s="15" t="s">
        <v>500</v>
      </c>
      <c r="Q163" s="15">
        <v>403.6</v>
      </c>
      <c r="R163" s="15">
        <v>0.5</v>
      </c>
      <c r="S163" s="24">
        <f>Table1[[#This Row],[Column5]]-Table1[[#This Row],[Column6]]</f>
        <v>403.1</v>
      </c>
      <c r="T163" s="24">
        <f>Table1[[#This Row],[Column5]]+Table1[[#This Row],[Column6]]</f>
        <v>404.1</v>
      </c>
      <c r="U163" s="15" t="s">
        <v>24</v>
      </c>
      <c r="V163" s="24">
        <v>139</v>
      </c>
      <c r="W163" s="24" t="s">
        <v>28</v>
      </c>
      <c r="X163" s="15" t="s">
        <v>28</v>
      </c>
      <c r="Y163" s="15" t="s">
        <v>28</v>
      </c>
      <c r="Z163" s="15" t="s">
        <v>28</v>
      </c>
      <c r="AA163" s="15" t="s">
        <v>28</v>
      </c>
      <c r="AB163" s="15" t="s">
        <v>28</v>
      </c>
      <c r="AC163" s="15" t="s">
        <v>28</v>
      </c>
      <c r="AD163" s="15" t="s">
        <v>28</v>
      </c>
      <c r="AE163" s="15" t="s">
        <v>28</v>
      </c>
      <c r="AF163" s="15" t="s">
        <v>28</v>
      </c>
      <c r="AG163" s="15" t="s">
        <v>28</v>
      </c>
      <c r="AH163" s="15" t="s">
        <v>28</v>
      </c>
      <c r="AI163" s="15" t="s">
        <v>28</v>
      </c>
      <c r="AJ163" s="15" t="s">
        <v>28</v>
      </c>
      <c r="AK163" s="15" t="s">
        <v>28</v>
      </c>
      <c r="AL163" s="15" t="s">
        <v>19</v>
      </c>
      <c r="AM163" s="15" t="s">
        <v>28</v>
      </c>
      <c r="AN163" s="15" t="s">
        <v>28</v>
      </c>
      <c r="AO163" s="15" t="s">
        <v>28</v>
      </c>
      <c r="AP163" s="17" t="s">
        <v>612</v>
      </c>
      <c r="AQ163" s="17" t="s">
        <v>613</v>
      </c>
      <c r="AR163" s="17" t="s">
        <v>610</v>
      </c>
      <c r="AS163" s="17" t="s">
        <v>611</v>
      </c>
      <c r="AT163" s="17" t="s">
        <v>606</v>
      </c>
      <c r="AU163" s="17" t="s">
        <v>464</v>
      </c>
      <c r="AV163" s="15"/>
      <c r="BO163" s="17" t="s">
        <v>722</v>
      </c>
      <c r="BQ163" s="17">
        <v>9</v>
      </c>
      <c r="BR163" s="17" t="s">
        <v>770</v>
      </c>
    </row>
    <row r="164" spans="1:70" x14ac:dyDescent="0.25">
      <c r="A164" s="15" t="s">
        <v>113</v>
      </c>
      <c r="B164" s="17" t="s">
        <v>148</v>
      </c>
      <c r="C164" s="15" t="s">
        <v>294</v>
      </c>
      <c r="D164" s="15">
        <v>28.600999999999999</v>
      </c>
      <c r="E164" s="15">
        <v>0.03</v>
      </c>
      <c r="F164" s="16">
        <f>Table1[[#This Row],[Column2]]-Table1[[#This Row],[Column22]]</f>
        <v>28.570999999999998</v>
      </c>
      <c r="G164" s="16">
        <f>Table1[[#This Row],[Column2]]+Table1[[#This Row],[Column22]]</f>
        <v>28.631</v>
      </c>
      <c r="H164" s="15" t="s">
        <v>322</v>
      </c>
      <c r="I164" s="15" t="s">
        <v>275</v>
      </c>
      <c r="J164" s="15">
        <v>28.606999999999999</v>
      </c>
      <c r="K164" s="15">
        <v>0.03</v>
      </c>
      <c r="L164" s="16">
        <f>Table1[[#This Row],[Column3]]-Table1[[#This Row],[Column4]]</f>
        <v>28.576999999999998</v>
      </c>
      <c r="M164" s="16">
        <f>Table1[[#This Row],[Column3]]+Table1[[#This Row],[Column4]]</f>
        <v>28.637</v>
      </c>
      <c r="N164" s="15" t="s">
        <v>26</v>
      </c>
      <c r="O164" s="15" t="s">
        <v>326</v>
      </c>
      <c r="P164" s="15" t="s">
        <v>293</v>
      </c>
      <c r="Q164" s="15">
        <v>502.6</v>
      </c>
      <c r="R164" s="15">
        <v>0.5</v>
      </c>
      <c r="S164" s="15">
        <f>Table1[[#This Row],[Column5]]-Table1[[#This Row],[Column6]]</f>
        <v>502.1</v>
      </c>
      <c r="T164" s="15">
        <f>Table1[[#This Row],[Column5]]+Table1[[#This Row],[Column6]]</f>
        <v>503.1</v>
      </c>
      <c r="U164" s="15" t="s">
        <v>24</v>
      </c>
      <c r="V164" s="15" t="s">
        <v>28</v>
      </c>
      <c r="W164" s="17">
        <v>260</v>
      </c>
      <c r="X164" s="15" t="s">
        <v>28</v>
      </c>
      <c r="Y164" s="15" t="s">
        <v>28</v>
      </c>
      <c r="Z164" s="15" t="s">
        <v>28</v>
      </c>
      <c r="AA164" s="15" t="s">
        <v>28</v>
      </c>
      <c r="AB164" s="15" t="s">
        <v>28</v>
      </c>
      <c r="AC164" s="15" t="s">
        <v>28</v>
      </c>
      <c r="AD164" s="15" t="s">
        <v>28</v>
      </c>
      <c r="AE164" s="15" t="s">
        <v>28</v>
      </c>
      <c r="AF164" s="15" t="s">
        <v>28</v>
      </c>
      <c r="AG164" s="15" t="s">
        <v>28</v>
      </c>
      <c r="AH164" s="15" t="s">
        <v>28</v>
      </c>
      <c r="AI164" s="15" t="s">
        <v>28</v>
      </c>
      <c r="AJ164" s="15" t="s">
        <v>28</v>
      </c>
      <c r="AK164" s="15" t="s">
        <v>28</v>
      </c>
      <c r="AL164" s="15" t="s">
        <v>19</v>
      </c>
      <c r="AM164" s="15" t="s">
        <v>28</v>
      </c>
      <c r="AN164" s="15" t="s">
        <v>28</v>
      </c>
      <c r="AO164" s="15" t="s">
        <v>28</v>
      </c>
      <c r="AP164" s="17" t="s">
        <v>612</v>
      </c>
      <c r="AQ164" s="17" t="s">
        <v>613</v>
      </c>
      <c r="AR164" s="17" t="s">
        <v>610</v>
      </c>
      <c r="AS164" s="17" t="s">
        <v>611</v>
      </c>
      <c r="AT164" s="17" t="s">
        <v>606</v>
      </c>
      <c r="AU164" s="17" t="s">
        <v>464</v>
      </c>
      <c r="AV164" s="15"/>
      <c r="BO164" s="17" t="s">
        <v>722</v>
      </c>
      <c r="BQ164" s="17">
        <v>9</v>
      </c>
      <c r="BR164" s="17" t="s">
        <v>770</v>
      </c>
    </row>
    <row r="165" spans="1:70" x14ac:dyDescent="0.25">
      <c r="A165" s="15" t="s">
        <v>114</v>
      </c>
      <c r="B165" s="17" t="s">
        <v>148</v>
      </c>
      <c r="C165" s="16" t="s">
        <v>296</v>
      </c>
      <c r="D165" s="16">
        <v>28.602</v>
      </c>
      <c r="E165" s="16">
        <v>0.03</v>
      </c>
      <c r="F165" s="16">
        <f>Table1[[#This Row],[Column2]]-Table1[[#This Row],[Column22]]</f>
        <v>28.571999999999999</v>
      </c>
      <c r="G165" s="16">
        <f>Table1[[#This Row],[Column2]]+Table1[[#This Row],[Column22]]</f>
        <v>28.632000000000001</v>
      </c>
      <c r="H165" s="15" t="s">
        <v>322</v>
      </c>
      <c r="I165" s="16" t="s">
        <v>297</v>
      </c>
      <c r="J165" s="16">
        <v>27.831</v>
      </c>
      <c r="K165" s="16">
        <v>0.03</v>
      </c>
      <c r="L165" s="16">
        <f>Table1[[#This Row],[Column3]]-Table1[[#This Row],[Column4]]</f>
        <v>27.800999999999998</v>
      </c>
      <c r="M165" s="16">
        <f>Table1[[#This Row],[Column3]]+Table1[[#This Row],[Column4]]</f>
        <v>27.861000000000001</v>
      </c>
      <c r="N165" s="15" t="s">
        <v>30</v>
      </c>
      <c r="O165" s="15" t="s">
        <v>324</v>
      </c>
      <c r="P165" s="15" t="s">
        <v>295</v>
      </c>
      <c r="Q165" s="15">
        <v>498.7</v>
      </c>
      <c r="R165" s="15">
        <v>0.5</v>
      </c>
      <c r="S165" s="15">
        <f>Table1[[#This Row],[Column5]]-Table1[[#This Row],[Column6]]</f>
        <v>498.2</v>
      </c>
      <c r="T165" s="15">
        <f>Table1[[#This Row],[Column5]]+Table1[[#This Row],[Column6]]</f>
        <v>499.2</v>
      </c>
      <c r="U165" s="15" t="s">
        <v>24</v>
      </c>
      <c r="V165" s="17">
        <v>230</v>
      </c>
      <c r="W165" s="15" t="s">
        <v>28</v>
      </c>
      <c r="X165" s="15" t="s">
        <v>27</v>
      </c>
      <c r="Y165" s="15" t="s">
        <v>28</v>
      </c>
      <c r="Z165" s="15" t="s">
        <v>28</v>
      </c>
      <c r="AA165" s="15" t="s">
        <v>28</v>
      </c>
      <c r="AB165" s="15" t="s">
        <v>28</v>
      </c>
      <c r="AC165" s="15" t="s">
        <v>28</v>
      </c>
      <c r="AD165" s="15" t="s">
        <v>28</v>
      </c>
      <c r="AE165" s="15" t="s">
        <v>28</v>
      </c>
      <c r="AF165" s="15" t="s">
        <v>28</v>
      </c>
      <c r="AG165" s="15" t="s">
        <v>28</v>
      </c>
      <c r="AH165" s="15" t="s">
        <v>28</v>
      </c>
      <c r="AI165" s="15" t="s">
        <v>28</v>
      </c>
      <c r="AJ165" s="15" t="s">
        <v>28</v>
      </c>
      <c r="AK165" s="15" t="s">
        <v>28</v>
      </c>
      <c r="AL165" s="15" t="s">
        <v>28</v>
      </c>
      <c r="AM165" s="15" t="s">
        <v>28</v>
      </c>
      <c r="AN165" s="15" t="s">
        <v>28</v>
      </c>
      <c r="AO165" s="15" t="s">
        <v>28</v>
      </c>
      <c r="AP165" s="17" t="s">
        <v>620</v>
      </c>
      <c r="AQ165" s="17" t="s">
        <v>613</v>
      </c>
      <c r="AR165" s="17" t="s">
        <v>621</v>
      </c>
      <c r="AS165" s="17" t="s">
        <v>592</v>
      </c>
      <c r="AT165" s="17" t="s">
        <v>606</v>
      </c>
      <c r="AU165" s="17" t="s">
        <v>464</v>
      </c>
      <c r="AV165" s="15"/>
      <c r="BO165" s="17" t="s">
        <v>723</v>
      </c>
      <c r="BQ165" s="17">
        <v>7</v>
      </c>
      <c r="BR165" s="17" t="s">
        <v>772</v>
      </c>
    </row>
    <row r="166" spans="1:70" x14ac:dyDescent="0.25">
      <c r="A166" s="15" t="s">
        <v>115</v>
      </c>
      <c r="B166" s="17" t="s">
        <v>148</v>
      </c>
      <c r="C166" s="16" t="s">
        <v>296</v>
      </c>
      <c r="D166" s="16">
        <v>28.602</v>
      </c>
      <c r="E166" s="16">
        <v>0.03</v>
      </c>
      <c r="F166" s="16">
        <f>Table1[[#This Row],[Column2]]-Table1[[#This Row],[Column22]]</f>
        <v>28.571999999999999</v>
      </c>
      <c r="G166" s="16">
        <f>Table1[[#This Row],[Column2]]+Table1[[#This Row],[Column22]]</f>
        <v>28.632000000000001</v>
      </c>
      <c r="H166" s="15" t="s">
        <v>322</v>
      </c>
      <c r="I166" s="16" t="s">
        <v>297</v>
      </c>
      <c r="J166" s="16">
        <v>27.831</v>
      </c>
      <c r="K166" s="16">
        <v>0.03</v>
      </c>
      <c r="L166" s="16">
        <f>Table1[[#This Row],[Column3]]-Table1[[#This Row],[Column4]]</f>
        <v>27.800999999999998</v>
      </c>
      <c r="M166" s="16">
        <f>Table1[[#This Row],[Column3]]+Table1[[#This Row],[Column4]]</f>
        <v>27.861000000000001</v>
      </c>
      <c r="N166" s="15" t="s">
        <v>30</v>
      </c>
      <c r="O166" s="15" t="s">
        <v>324</v>
      </c>
      <c r="P166" s="15" t="s">
        <v>298</v>
      </c>
      <c r="Q166" s="15">
        <v>468.7</v>
      </c>
      <c r="R166" s="15">
        <v>0.5</v>
      </c>
      <c r="S166" s="15">
        <f>Table1[[#This Row],[Column5]]-Table1[[#This Row],[Column6]]</f>
        <v>468.2</v>
      </c>
      <c r="T166" s="15">
        <f>Table1[[#This Row],[Column5]]+Table1[[#This Row],[Column6]]</f>
        <v>469.2</v>
      </c>
      <c r="U166" s="15" t="s">
        <v>24</v>
      </c>
      <c r="V166" s="17">
        <v>219</v>
      </c>
      <c r="W166" s="15" t="s">
        <v>28</v>
      </c>
      <c r="X166" s="15" t="s">
        <v>27</v>
      </c>
      <c r="Y166" s="15" t="s">
        <v>28</v>
      </c>
      <c r="Z166" s="15" t="s">
        <v>28</v>
      </c>
      <c r="AA166" s="15" t="s">
        <v>28</v>
      </c>
      <c r="AB166" s="15" t="s">
        <v>28</v>
      </c>
      <c r="AC166" s="15" t="s">
        <v>28</v>
      </c>
      <c r="AD166" s="15" t="s">
        <v>28</v>
      </c>
      <c r="AE166" s="15" t="s">
        <v>28</v>
      </c>
      <c r="AF166" s="15" t="s">
        <v>28</v>
      </c>
      <c r="AG166" s="15" t="s">
        <v>28</v>
      </c>
      <c r="AH166" s="15" t="s">
        <v>28</v>
      </c>
      <c r="AI166" s="15" t="s">
        <v>28</v>
      </c>
      <c r="AJ166" s="15" t="s">
        <v>28</v>
      </c>
      <c r="AK166" s="15" t="s">
        <v>28</v>
      </c>
      <c r="AL166" s="15" t="s">
        <v>28</v>
      </c>
      <c r="AM166" s="15" t="s">
        <v>28</v>
      </c>
      <c r="AN166" s="15" t="s">
        <v>28</v>
      </c>
      <c r="AO166" s="15" t="s">
        <v>28</v>
      </c>
      <c r="AP166" s="17" t="s">
        <v>620</v>
      </c>
      <c r="AQ166" s="17" t="s">
        <v>613</v>
      </c>
      <c r="AR166" s="17" t="s">
        <v>621</v>
      </c>
      <c r="AS166" s="17" t="s">
        <v>592</v>
      </c>
      <c r="AT166" s="17" t="s">
        <v>606</v>
      </c>
      <c r="AU166" s="17" t="s">
        <v>464</v>
      </c>
      <c r="AV166" s="15"/>
      <c r="BO166" s="17" t="s">
        <v>723</v>
      </c>
      <c r="BQ166" s="17">
        <v>7</v>
      </c>
      <c r="BR166" s="17" t="s">
        <v>772</v>
      </c>
    </row>
    <row r="167" spans="1:70" x14ac:dyDescent="0.25">
      <c r="A167" s="15" t="s">
        <v>116</v>
      </c>
      <c r="B167" s="17" t="s">
        <v>148</v>
      </c>
      <c r="C167" s="16" t="s">
        <v>296</v>
      </c>
      <c r="D167" s="16">
        <v>28.602</v>
      </c>
      <c r="E167" s="16">
        <v>0.03</v>
      </c>
      <c r="F167" s="16">
        <f>Table1[[#This Row],[Column2]]-Table1[[#This Row],[Column22]]</f>
        <v>28.571999999999999</v>
      </c>
      <c r="G167" s="16">
        <f>Table1[[#This Row],[Column2]]+Table1[[#This Row],[Column22]]</f>
        <v>28.632000000000001</v>
      </c>
      <c r="H167" s="15" t="s">
        <v>322</v>
      </c>
      <c r="I167" s="16" t="s">
        <v>297</v>
      </c>
      <c r="J167" s="16">
        <v>27.831</v>
      </c>
      <c r="K167" s="16">
        <v>0.03</v>
      </c>
      <c r="L167" s="16">
        <f>Table1[[#This Row],[Column3]]-Table1[[#This Row],[Column4]]</f>
        <v>27.800999999999998</v>
      </c>
      <c r="M167" s="16">
        <f>Table1[[#This Row],[Column3]]+Table1[[#This Row],[Column4]]</f>
        <v>27.861000000000001</v>
      </c>
      <c r="N167" s="15" t="s">
        <v>30</v>
      </c>
      <c r="O167" s="15" t="s">
        <v>324</v>
      </c>
      <c r="P167" s="15" t="s">
        <v>299</v>
      </c>
      <c r="Q167" s="15">
        <v>411.7</v>
      </c>
      <c r="R167" s="15">
        <v>0.5</v>
      </c>
      <c r="S167" s="15">
        <f>Table1[[#This Row],[Column5]]-Table1[[#This Row],[Column6]]</f>
        <v>411.2</v>
      </c>
      <c r="T167" s="15">
        <f>Table1[[#This Row],[Column5]]+Table1[[#This Row],[Column6]]</f>
        <v>412.2</v>
      </c>
      <c r="U167" s="15" t="s">
        <v>24</v>
      </c>
      <c r="V167" s="17">
        <v>190</v>
      </c>
      <c r="W167" s="15" t="s">
        <v>28</v>
      </c>
      <c r="X167" s="15" t="s">
        <v>27</v>
      </c>
      <c r="Y167" s="15" t="s">
        <v>28</v>
      </c>
      <c r="Z167" s="15" t="s">
        <v>28</v>
      </c>
      <c r="AA167" s="15" t="s">
        <v>28</v>
      </c>
      <c r="AB167" s="15" t="s">
        <v>28</v>
      </c>
      <c r="AC167" s="15" t="s">
        <v>28</v>
      </c>
      <c r="AD167" s="15" t="s">
        <v>28</v>
      </c>
      <c r="AE167" s="15" t="s">
        <v>28</v>
      </c>
      <c r="AF167" s="15" t="s">
        <v>28</v>
      </c>
      <c r="AG167" s="15" t="s">
        <v>28</v>
      </c>
      <c r="AH167" s="15" t="s">
        <v>28</v>
      </c>
      <c r="AI167" s="15" t="s">
        <v>28</v>
      </c>
      <c r="AJ167" s="15" t="s">
        <v>28</v>
      </c>
      <c r="AK167" s="15" t="s">
        <v>28</v>
      </c>
      <c r="AL167" s="15" t="s">
        <v>28</v>
      </c>
      <c r="AM167" s="15" t="s">
        <v>28</v>
      </c>
      <c r="AN167" s="15" t="s">
        <v>28</v>
      </c>
      <c r="AO167" s="15" t="s">
        <v>28</v>
      </c>
      <c r="AP167" s="17" t="s">
        <v>620</v>
      </c>
      <c r="AQ167" s="17" t="s">
        <v>613</v>
      </c>
      <c r="AR167" s="17" t="s">
        <v>621</v>
      </c>
      <c r="AS167" s="17" t="s">
        <v>592</v>
      </c>
      <c r="AT167" s="17" t="s">
        <v>606</v>
      </c>
      <c r="AU167" s="17" t="s">
        <v>464</v>
      </c>
      <c r="AV167" s="15"/>
      <c r="BO167" s="17" t="s">
        <v>723</v>
      </c>
      <c r="BQ167" s="17">
        <v>7</v>
      </c>
      <c r="BR167" s="17" t="s">
        <v>772</v>
      </c>
    </row>
    <row r="168" spans="1:70" x14ac:dyDescent="0.25">
      <c r="A168" s="15" t="s">
        <v>533</v>
      </c>
      <c r="B168" s="17" t="s">
        <v>148</v>
      </c>
      <c r="C168" s="34" t="s">
        <v>277</v>
      </c>
      <c r="D168" s="34">
        <v>28.602</v>
      </c>
      <c r="E168" s="34">
        <v>3.1E-2</v>
      </c>
      <c r="F168" s="34">
        <f>Table1[[#This Row],[Column2]]-Table1[[#This Row],[Column22]]</f>
        <v>28.571000000000002</v>
      </c>
      <c r="G168" s="34">
        <f>Table1[[#This Row],[Column2]]+Table1[[#This Row],[Column22]]</f>
        <v>28.632999999999999</v>
      </c>
      <c r="H168" s="15" t="s">
        <v>322</v>
      </c>
      <c r="I168" s="34" t="s">
        <v>381</v>
      </c>
      <c r="J168" s="34">
        <v>27.831</v>
      </c>
      <c r="K168" s="34">
        <v>3.1E-2</v>
      </c>
      <c r="L168" s="34">
        <f>Table1[[#This Row],[Column3]]-Table1[[#This Row],[Column4]]</f>
        <v>27.8</v>
      </c>
      <c r="M168" s="34">
        <f>Table1[[#This Row],[Column3]]+Table1[[#This Row],[Column4]]</f>
        <v>27.861999999999998</v>
      </c>
      <c r="N168" s="15" t="s">
        <v>30</v>
      </c>
      <c r="O168" s="15" t="s">
        <v>324</v>
      </c>
      <c r="P168" s="15" t="s">
        <v>534</v>
      </c>
      <c r="Q168" s="33">
        <v>513.70000000000005</v>
      </c>
      <c r="R168" s="33">
        <v>0.5</v>
      </c>
      <c r="S168" s="33">
        <f>Table1[[#This Row],[Column5]]-Table1[[#This Row],[Column6]]</f>
        <v>513.20000000000005</v>
      </c>
      <c r="T168" s="33">
        <f>Table1[[#This Row],[Column5]]+Table1[[#This Row],[Column6]]</f>
        <v>514.20000000000005</v>
      </c>
      <c r="U168" s="15" t="s">
        <v>24</v>
      </c>
      <c r="V168" s="33">
        <v>261</v>
      </c>
      <c r="W168" s="33" t="s">
        <v>28</v>
      </c>
      <c r="X168" s="15" t="s">
        <v>27</v>
      </c>
      <c r="Y168" s="15" t="s">
        <v>28</v>
      </c>
      <c r="Z168" s="15" t="s">
        <v>28</v>
      </c>
      <c r="AA168" s="15" t="s">
        <v>28</v>
      </c>
      <c r="AB168" s="15" t="s">
        <v>28</v>
      </c>
      <c r="AC168" s="15" t="s">
        <v>28</v>
      </c>
      <c r="AD168" s="15" t="s">
        <v>28</v>
      </c>
      <c r="AE168" s="15" t="s">
        <v>28</v>
      </c>
      <c r="AF168" s="15" t="s">
        <v>28</v>
      </c>
      <c r="AG168" s="15" t="s">
        <v>28</v>
      </c>
      <c r="AH168" s="15" t="s">
        <v>28</v>
      </c>
      <c r="AI168" s="15" t="s">
        <v>28</v>
      </c>
      <c r="AJ168" s="15" t="s">
        <v>28</v>
      </c>
      <c r="AK168" s="15" t="s">
        <v>28</v>
      </c>
      <c r="AL168" s="15" t="s">
        <v>28</v>
      </c>
      <c r="AM168" s="15" t="s">
        <v>28</v>
      </c>
      <c r="AN168" s="15" t="s">
        <v>28</v>
      </c>
      <c r="AO168" s="15" t="s">
        <v>28</v>
      </c>
      <c r="AP168" s="17" t="s">
        <v>620</v>
      </c>
      <c r="AQ168" s="17" t="s">
        <v>613</v>
      </c>
      <c r="AR168" s="17" t="s">
        <v>621</v>
      </c>
      <c r="AS168" s="17" t="s">
        <v>592</v>
      </c>
      <c r="AT168" s="17" t="s">
        <v>606</v>
      </c>
      <c r="AU168" s="17" t="s">
        <v>464</v>
      </c>
      <c r="AV168" s="15"/>
      <c r="BO168" s="17" t="s">
        <v>723</v>
      </c>
      <c r="BQ168" s="17">
        <v>7</v>
      </c>
      <c r="BR168" s="17" t="s">
        <v>772</v>
      </c>
    </row>
    <row r="169" spans="1:70" x14ac:dyDescent="0.25">
      <c r="A169" s="15" t="s">
        <v>355</v>
      </c>
      <c r="B169" s="17" t="s">
        <v>148</v>
      </c>
      <c r="C169" s="16" t="s">
        <v>296</v>
      </c>
      <c r="D169" s="16">
        <v>28.602</v>
      </c>
      <c r="E169" s="16">
        <v>0.03</v>
      </c>
      <c r="F169" s="16">
        <f>Table1[[#This Row],[Column2]]-Table1[[#This Row],[Column22]]</f>
        <v>28.571999999999999</v>
      </c>
      <c r="G169" s="16">
        <f>Table1[[#This Row],[Column2]]+Table1[[#This Row],[Column22]]</f>
        <v>28.632000000000001</v>
      </c>
      <c r="H169" s="15" t="s">
        <v>322</v>
      </c>
      <c r="I169" s="16" t="s">
        <v>297</v>
      </c>
      <c r="J169" s="16">
        <v>27.831</v>
      </c>
      <c r="K169" s="16">
        <v>0.03</v>
      </c>
      <c r="L169" s="16">
        <f>Table1[[#This Row],[Column3]]-Table1[[#This Row],[Column4]]</f>
        <v>27.800999999999998</v>
      </c>
      <c r="M169" s="16">
        <f>Table1[[#This Row],[Column3]]+Table1[[#This Row],[Column4]]</f>
        <v>27.861000000000001</v>
      </c>
      <c r="N169" s="15" t="s">
        <v>30</v>
      </c>
      <c r="O169" s="15" t="s">
        <v>324</v>
      </c>
      <c r="P169" s="15" t="s">
        <v>298</v>
      </c>
      <c r="Q169" s="15">
        <v>468.7</v>
      </c>
      <c r="R169" s="15">
        <v>0.5</v>
      </c>
      <c r="S169" s="15">
        <f>Table1[[#This Row],[Column5]]-Table1[[#This Row],[Column6]]</f>
        <v>468.2</v>
      </c>
      <c r="T169" s="15">
        <f>Table1[[#This Row],[Column5]]+Table1[[#This Row],[Column6]]</f>
        <v>469.2</v>
      </c>
      <c r="U169" s="15" t="s">
        <v>24</v>
      </c>
      <c r="V169" s="17">
        <v>200</v>
      </c>
      <c r="W169" s="15" t="s">
        <v>28</v>
      </c>
      <c r="X169" s="15" t="s">
        <v>27</v>
      </c>
      <c r="Y169" s="15" t="s">
        <v>28</v>
      </c>
      <c r="Z169" s="15" t="s">
        <v>28</v>
      </c>
      <c r="AA169" s="15" t="s">
        <v>28</v>
      </c>
      <c r="AB169" s="15" t="s">
        <v>28</v>
      </c>
      <c r="AC169" s="15" t="s">
        <v>28</v>
      </c>
      <c r="AD169" s="15" t="s">
        <v>28</v>
      </c>
      <c r="AE169" s="15" t="s">
        <v>28</v>
      </c>
      <c r="AF169" s="15" t="s">
        <v>28</v>
      </c>
      <c r="AG169" s="15" t="s">
        <v>28</v>
      </c>
      <c r="AH169" s="15" t="s">
        <v>28</v>
      </c>
      <c r="AI169" s="15" t="s">
        <v>28</v>
      </c>
      <c r="AJ169" s="15" t="s">
        <v>28</v>
      </c>
      <c r="AK169" s="15" t="s">
        <v>28</v>
      </c>
      <c r="AL169" s="15" t="s">
        <v>28</v>
      </c>
      <c r="AM169" s="15" t="s">
        <v>28</v>
      </c>
      <c r="AN169" s="15" t="s">
        <v>28</v>
      </c>
      <c r="AO169" s="15" t="s">
        <v>28</v>
      </c>
      <c r="AP169" s="17" t="s">
        <v>620</v>
      </c>
      <c r="AQ169" s="17" t="s">
        <v>613</v>
      </c>
      <c r="AR169" s="17" t="s">
        <v>621</v>
      </c>
      <c r="AS169" s="17" t="s">
        <v>592</v>
      </c>
      <c r="AT169" s="17" t="s">
        <v>606</v>
      </c>
      <c r="AU169" s="17" t="s">
        <v>464</v>
      </c>
      <c r="AV169" s="15"/>
      <c r="BO169" s="17" t="s">
        <v>723</v>
      </c>
      <c r="BQ169" s="17">
        <v>7</v>
      </c>
      <c r="BR169" s="17" t="s">
        <v>772</v>
      </c>
    </row>
    <row r="170" spans="1:70" x14ac:dyDescent="0.25">
      <c r="A170" s="15" t="s">
        <v>817</v>
      </c>
      <c r="B170" s="17" t="s">
        <v>148</v>
      </c>
      <c r="C170" s="15" t="s">
        <v>301</v>
      </c>
      <c r="D170" s="38">
        <v>28.620999999999999</v>
      </c>
      <c r="E170" s="38">
        <v>0.03</v>
      </c>
      <c r="F170" s="38">
        <v>28.590999999999998</v>
      </c>
      <c r="G170" s="38">
        <v>28.651</v>
      </c>
      <c r="H170" s="15" t="s">
        <v>322</v>
      </c>
      <c r="I170" s="15" t="s">
        <v>302</v>
      </c>
      <c r="J170" s="15">
        <v>27.844999999999999</v>
      </c>
      <c r="K170" s="15">
        <v>0.03</v>
      </c>
      <c r="L170" s="38">
        <v>27.814999999999998</v>
      </c>
      <c r="M170" s="38">
        <v>27.875</v>
      </c>
      <c r="N170" s="15" t="s">
        <v>26</v>
      </c>
      <c r="O170" s="15" t="s">
        <v>326</v>
      </c>
      <c r="P170" s="15" t="s">
        <v>818</v>
      </c>
      <c r="Q170" s="28">
        <v>437.3</v>
      </c>
      <c r="R170" s="28">
        <v>0.5</v>
      </c>
      <c r="S170" s="28">
        <v>436.8</v>
      </c>
      <c r="T170" s="28">
        <v>437.8</v>
      </c>
      <c r="U170" s="15" t="s">
        <v>24</v>
      </c>
      <c r="V170" s="28">
        <v>260</v>
      </c>
      <c r="W170" s="15" t="s">
        <v>28</v>
      </c>
      <c r="X170" s="15" t="s">
        <v>28</v>
      </c>
      <c r="Y170" s="15" t="s">
        <v>28</v>
      </c>
      <c r="Z170" s="15" t="s">
        <v>28</v>
      </c>
      <c r="AA170" s="15" t="s">
        <v>28</v>
      </c>
      <c r="AB170" s="15" t="s">
        <v>28</v>
      </c>
      <c r="AC170" s="15" t="s">
        <v>28</v>
      </c>
      <c r="AD170" s="15" t="s">
        <v>28</v>
      </c>
      <c r="AE170" s="15" t="s">
        <v>28</v>
      </c>
      <c r="AF170" s="15" t="s">
        <v>13</v>
      </c>
      <c r="AG170" s="15" t="s">
        <v>28</v>
      </c>
      <c r="AH170" s="15" t="s">
        <v>28</v>
      </c>
      <c r="AI170" s="15" t="s">
        <v>28</v>
      </c>
      <c r="AJ170" s="15" t="s">
        <v>28</v>
      </c>
      <c r="AK170" s="15" t="s">
        <v>28</v>
      </c>
      <c r="AL170" s="15" t="s">
        <v>28</v>
      </c>
      <c r="AM170" s="15" t="s">
        <v>28</v>
      </c>
      <c r="AN170" s="15" t="s">
        <v>28</v>
      </c>
      <c r="AO170" s="15" t="s">
        <v>28</v>
      </c>
      <c r="AP170" s="17" t="s">
        <v>614</v>
      </c>
      <c r="AQ170" s="17" t="s">
        <v>613</v>
      </c>
      <c r="AR170" s="17" t="s">
        <v>591</v>
      </c>
      <c r="AS170" s="17" t="s">
        <v>592</v>
      </c>
      <c r="AT170" s="17" t="s">
        <v>606</v>
      </c>
      <c r="AU170" s="17" t="s">
        <v>464</v>
      </c>
      <c r="AV170" s="15"/>
      <c r="AW170" s="17">
        <v>25.42</v>
      </c>
      <c r="AX170" s="17">
        <v>45.42</v>
      </c>
      <c r="AY170" s="17">
        <v>45.42</v>
      </c>
      <c r="AZ170" s="17">
        <v>65</v>
      </c>
      <c r="BA170" s="17">
        <v>90</v>
      </c>
      <c r="BB170" s="17">
        <v>120</v>
      </c>
      <c r="BC170" s="17">
        <v>120</v>
      </c>
      <c r="BD170" s="17">
        <v>140</v>
      </c>
      <c r="BE170" s="17">
        <v>260</v>
      </c>
      <c r="BF170" s="17">
        <v>280</v>
      </c>
      <c r="BG170" s="17">
        <v>312</v>
      </c>
      <c r="BH170" s="17">
        <v>342</v>
      </c>
      <c r="BI170" s="17">
        <v>381</v>
      </c>
      <c r="BJ170" s="17">
        <v>401</v>
      </c>
      <c r="BK170" s="17">
        <v>401</v>
      </c>
      <c r="BL170" s="17">
        <v>421.76</v>
      </c>
      <c r="BO170" s="17" t="s">
        <v>722</v>
      </c>
      <c r="BQ170" s="17">
        <v>8</v>
      </c>
      <c r="BR170" s="17" t="s">
        <v>772</v>
      </c>
    </row>
    <row r="171" spans="1:70" x14ac:dyDescent="0.25">
      <c r="A171" s="15" t="s">
        <v>117</v>
      </c>
      <c r="B171" s="17" t="s">
        <v>148</v>
      </c>
      <c r="C171" s="15" t="s">
        <v>301</v>
      </c>
      <c r="D171" s="15">
        <v>28.620999999999999</v>
      </c>
      <c r="E171" s="15">
        <v>0.03</v>
      </c>
      <c r="F171" s="16">
        <f>Table1[[#This Row],[Column2]]-Table1[[#This Row],[Column22]]</f>
        <v>28.590999999999998</v>
      </c>
      <c r="G171" s="16">
        <f>Table1[[#This Row],[Column2]]+Table1[[#This Row],[Column22]]</f>
        <v>28.651</v>
      </c>
      <c r="H171" s="15" t="s">
        <v>322</v>
      </c>
      <c r="I171" s="15" t="s">
        <v>302</v>
      </c>
      <c r="J171" s="15">
        <v>27.844999999999999</v>
      </c>
      <c r="K171" s="15">
        <v>0.03</v>
      </c>
      <c r="L171" s="16">
        <f>Table1[[#This Row],[Column3]]-Table1[[#This Row],[Column4]]</f>
        <v>27.814999999999998</v>
      </c>
      <c r="M171" s="16">
        <f>Table1[[#This Row],[Column3]]+Table1[[#This Row],[Column4]]</f>
        <v>27.875</v>
      </c>
      <c r="N171" s="15" t="s">
        <v>26</v>
      </c>
      <c r="O171" s="15" t="s">
        <v>326</v>
      </c>
      <c r="P171" s="15" t="s">
        <v>300</v>
      </c>
      <c r="Q171" s="15">
        <v>424.3</v>
      </c>
      <c r="R171" s="15">
        <v>0.5</v>
      </c>
      <c r="S171" s="15">
        <f>Table1[[#This Row],[Column5]]-Table1[[#This Row],[Column6]]</f>
        <v>423.8</v>
      </c>
      <c r="T171" s="15">
        <f>Table1[[#This Row],[Column5]]+Table1[[#This Row],[Column6]]</f>
        <v>424.8</v>
      </c>
      <c r="U171" s="15" t="s">
        <v>24</v>
      </c>
      <c r="V171" s="17">
        <v>217</v>
      </c>
      <c r="W171" s="15" t="s">
        <v>28</v>
      </c>
      <c r="X171" s="15" t="s">
        <v>28</v>
      </c>
      <c r="Y171" s="15" t="s">
        <v>28</v>
      </c>
      <c r="Z171" s="15" t="s">
        <v>28</v>
      </c>
      <c r="AA171" s="15" t="s">
        <v>28</v>
      </c>
      <c r="AB171" s="15" t="s">
        <v>28</v>
      </c>
      <c r="AC171" s="15" t="s">
        <v>28</v>
      </c>
      <c r="AD171" s="15" t="s">
        <v>28</v>
      </c>
      <c r="AE171" s="15" t="s">
        <v>28</v>
      </c>
      <c r="AF171" s="15" t="s">
        <v>13</v>
      </c>
      <c r="AG171" s="15" t="s">
        <v>28</v>
      </c>
      <c r="AH171" s="15" t="s">
        <v>28</v>
      </c>
      <c r="AI171" s="15" t="s">
        <v>28</v>
      </c>
      <c r="AJ171" s="15" t="s">
        <v>28</v>
      </c>
      <c r="AK171" s="15" t="s">
        <v>28</v>
      </c>
      <c r="AL171" s="15" t="s">
        <v>28</v>
      </c>
      <c r="AM171" s="15" t="s">
        <v>28</v>
      </c>
      <c r="AN171" s="15" t="s">
        <v>28</v>
      </c>
      <c r="AO171" s="15" t="s">
        <v>28</v>
      </c>
      <c r="AP171" s="17" t="s">
        <v>614</v>
      </c>
      <c r="AQ171" s="17" t="s">
        <v>613</v>
      </c>
      <c r="AR171" s="17" t="s">
        <v>591</v>
      </c>
      <c r="AS171" s="17" t="s">
        <v>592</v>
      </c>
      <c r="AT171" s="17" t="s">
        <v>606</v>
      </c>
      <c r="AU171" s="17" t="s">
        <v>464</v>
      </c>
      <c r="AV171" s="15"/>
      <c r="BO171" s="17" t="s">
        <v>722</v>
      </c>
      <c r="BQ171" s="17">
        <v>8</v>
      </c>
      <c r="BR171" s="17" t="s">
        <v>772</v>
      </c>
    </row>
    <row r="172" spans="1:70" x14ac:dyDescent="0.25">
      <c r="A172" s="15" t="s">
        <v>354</v>
      </c>
      <c r="B172" s="17" t="s">
        <v>148</v>
      </c>
      <c r="C172" s="15" t="s">
        <v>301</v>
      </c>
      <c r="D172" s="15">
        <v>28.620999999999999</v>
      </c>
      <c r="E172" s="15">
        <v>0.03</v>
      </c>
      <c r="F172" s="16">
        <f>Table1[[#This Row],[Column2]]-Table1[[#This Row],[Column22]]</f>
        <v>28.590999999999998</v>
      </c>
      <c r="G172" s="16">
        <f>Table1[[#This Row],[Column2]]+Table1[[#This Row],[Column22]]</f>
        <v>28.651</v>
      </c>
      <c r="H172" s="15" t="s">
        <v>322</v>
      </c>
      <c r="I172" s="15" t="s">
        <v>302</v>
      </c>
      <c r="J172" s="15">
        <v>27.844999999999999</v>
      </c>
      <c r="K172" s="15">
        <v>0.03</v>
      </c>
      <c r="L172" s="16">
        <f>Table1[[#This Row],[Column3]]-Table1[[#This Row],[Column4]]</f>
        <v>27.814999999999998</v>
      </c>
      <c r="M172" s="16">
        <f>Table1[[#This Row],[Column3]]+Table1[[#This Row],[Column4]]</f>
        <v>27.875</v>
      </c>
      <c r="N172" s="15" t="s">
        <v>30</v>
      </c>
      <c r="O172" s="15" t="s">
        <v>326</v>
      </c>
      <c r="P172" s="15" t="s">
        <v>303</v>
      </c>
      <c r="Q172" s="15">
        <v>452.3</v>
      </c>
      <c r="R172" s="15">
        <v>0.5</v>
      </c>
      <c r="S172" s="15">
        <f>Table1[[#This Row],[Column5]]-Table1[[#This Row],[Column6]]</f>
        <v>451.8</v>
      </c>
      <c r="T172" s="15">
        <f>Table1[[#This Row],[Column5]]+Table1[[#This Row],[Column6]]</f>
        <v>452.8</v>
      </c>
      <c r="U172" s="15" t="s">
        <v>24</v>
      </c>
      <c r="V172" s="17">
        <v>200</v>
      </c>
      <c r="W172" s="15" t="s">
        <v>28</v>
      </c>
      <c r="X172" s="15" t="s">
        <v>27</v>
      </c>
      <c r="Y172" s="15" t="s">
        <v>28</v>
      </c>
      <c r="Z172" s="15" t="s">
        <v>28</v>
      </c>
      <c r="AA172" s="15" t="s">
        <v>28</v>
      </c>
      <c r="AB172" s="15" t="s">
        <v>28</v>
      </c>
      <c r="AC172" s="15" t="s">
        <v>28</v>
      </c>
      <c r="AD172" s="15" t="s">
        <v>28</v>
      </c>
      <c r="AE172" s="15" t="s">
        <v>28</v>
      </c>
      <c r="AF172" s="15" t="s">
        <v>28</v>
      </c>
      <c r="AG172" s="15" t="s">
        <v>28</v>
      </c>
      <c r="AH172" s="15" t="s">
        <v>28</v>
      </c>
      <c r="AI172" s="15" t="s">
        <v>28</v>
      </c>
      <c r="AJ172" s="15" t="s">
        <v>28</v>
      </c>
      <c r="AK172" s="15" t="s">
        <v>28</v>
      </c>
      <c r="AL172" s="15" t="s">
        <v>28</v>
      </c>
      <c r="AM172" s="15" t="s">
        <v>28</v>
      </c>
      <c r="AN172" s="15" t="s">
        <v>28</v>
      </c>
      <c r="AO172" s="15" t="s">
        <v>28</v>
      </c>
      <c r="AP172" s="17" t="s">
        <v>614</v>
      </c>
      <c r="AQ172" s="17" t="s">
        <v>613</v>
      </c>
      <c r="AR172" s="17" t="s">
        <v>591</v>
      </c>
      <c r="AS172" s="17" t="s">
        <v>592</v>
      </c>
      <c r="AT172" s="17" t="s">
        <v>606</v>
      </c>
      <c r="AU172" s="17" t="s">
        <v>464</v>
      </c>
      <c r="AV172" s="15"/>
      <c r="BO172" s="17" t="s">
        <v>722</v>
      </c>
      <c r="BQ172" s="17">
        <v>7</v>
      </c>
      <c r="BR172" s="17" t="s">
        <v>772</v>
      </c>
    </row>
    <row r="173" spans="1:70" x14ac:dyDescent="0.25">
      <c r="A173" s="15" t="s">
        <v>333</v>
      </c>
      <c r="B173" s="17" t="s">
        <v>148</v>
      </c>
      <c r="C173" s="16" t="s">
        <v>301</v>
      </c>
      <c r="D173" s="16">
        <v>28.620999999999999</v>
      </c>
      <c r="E173" s="16">
        <v>0.03</v>
      </c>
      <c r="F173" s="16">
        <f>Table1[[#This Row],[Column2]]-Table1[[#This Row],[Column22]]</f>
        <v>28.590999999999998</v>
      </c>
      <c r="G173" s="16">
        <f>Table1[[#This Row],[Column2]]+Table1[[#This Row],[Column22]]</f>
        <v>28.651</v>
      </c>
      <c r="H173" s="15" t="s">
        <v>322</v>
      </c>
      <c r="I173" s="16" t="s">
        <v>302</v>
      </c>
      <c r="J173" s="16">
        <v>27.844999999999999</v>
      </c>
      <c r="K173" s="16">
        <v>0.03</v>
      </c>
      <c r="L173" s="16">
        <f>Table1[[#This Row],[Column3]]-Table1[[#This Row],[Column4]]</f>
        <v>27.814999999999998</v>
      </c>
      <c r="M173" s="16">
        <f>Table1[[#This Row],[Column3]]+Table1[[#This Row],[Column4]]</f>
        <v>27.875</v>
      </c>
      <c r="N173" s="15" t="s">
        <v>30</v>
      </c>
      <c r="O173" s="15" t="s">
        <v>326</v>
      </c>
      <c r="P173" s="15" t="s">
        <v>303</v>
      </c>
      <c r="Q173" s="15">
        <v>452.3</v>
      </c>
      <c r="R173" s="15">
        <v>0.5</v>
      </c>
      <c r="S173" s="15">
        <f>Table1[[#This Row],[Column5]]-Table1[[#This Row],[Column6]]</f>
        <v>451.8</v>
      </c>
      <c r="T173" s="15">
        <f>Table1[[#This Row],[Column5]]+Table1[[#This Row],[Column6]]</f>
        <v>452.8</v>
      </c>
      <c r="U173" s="15" t="s">
        <v>24</v>
      </c>
      <c r="V173" s="17">
        <v>220</v>
      </c>
      <c r="W173" s="15" t="s">
        <v>28</v>
      </c>
      <c r="X173" s="15" t="s">
        <v>27</v>
      </c>
      <c r="Y173" s="15" t="s">
        <v>28</v>
      </c>
      <c r="Z173" s="15" t="s">
        <v>28</v>
      </c>
      <c r="AA173" s="15" t="s">
        <v>28</v>
      </c>
      <c r="AB173" s="15" t="s">
        <v>28</v>
      </c>
      <c r="AC173" s="15" t="s">
        <v>28</v>
      </c>
      <c r="AD173" s="15" t="s">
        <v>28</v>
      </c>
      <c r="AE173" s="15" t="s">
        <v>28</v>
      </c>
      <c r="AF173" s="15" t="s">
        <v>28</v>
      </c>
      <c r="AG173" s="15" t="s">
        <v>28</v>
      </c>
      <c r="AH173" s="15" t="s">
        <v>28</v>
      </c>
      <c r="AI173" s="15" t="s">
        <v>28</v>
      </c>
      <c r="AJ173" s="15" t="s">
        <v>28</v>
      </c>
      <c r="AK173" s="15" t="s">
        <v>28</v>
      </c>
      <c r="AL173" s="15" t="s">
        <v>28</v>
      </c>
      <c r="AM173" s="15" t="s">
        <v>28</v>
      </c>
      <c r="AN173" s="15" t="s">
        <v>28</v>
      </c>
      <c r="AO173" s="15" t="s">
        <v>28</v>
      </c>
      <c r="AP173" s="17" t="s">
        <v>614</v>
      </c>
      <c r="AQ173" s="17" t="s">
        <v>613</v>
      </c>
      <c r="AR173" s="17" t="s">
        <v>591</v>
      </c>
      <c r="AS173" s="17" t="s">
        <v>592</v>
      </c>
      <c r="AT173" s="17" t="s">
        <v>606</v>
      </c>
      <c r="AU173" s="17" t="s">
        <v>464</v>
      </c>
      <c r="AV173" s="15"/>
      <c r="BO173" s="17" t="s">
        <v>722</v>
      </c>
      <c r="BQ173" s="17">
        <v>7</v>
      </c>
      <c r="BR173" s="17" t="s">
        <v>772</v>
      </c>
    </row>
    <row r="174" spans="1:70" x14ac:dyDescent="0.25">
      <c r="A174" s="15" t="s">
        <v>356</v>
      </c>
      <c r="B174" s="17" t="s">
        <v>148</v>
      </c>
      <c r="C174" s="16" t="s">
        <v>301</v>
      </c>
      <c r="D174" s="16">
        <v>28.620999999999999</v>
      </c>
      <c r="E174" s="16">
        <v>0.03</v>
      </c>
      <c r="F174" s="16">
        <f>Table1[[#This Row],[Column2]]-Table1[[#This Row],[Column22]]</f>
        <v>28.590999999999998</v>
      </c>
      <c r="G174" s="16">
        <f>Table1[[#This Row],[Column2]]+Table1[[#This Row],[Column22]]</f>
        <v>28.651</v>
      </c>
      <c r="H174" s="15" t="s">
        <v>322</v>
      </c>
      <c r="I174" s="16" t="s">
        <v>302</v>
      </c>
      <c r="J174" s="16">
        <v>27.844999999999999</v>
      </c>
      <c r="K174" s="16">
        <v>0.03</v>
      </c>
      <c r="L174" s="16">
        <f>Table1[[#This Row],[Column3]]-Table1[[#This Row],[Column4]]</f>
        <v>27.814999999999998</v>
      </c>
      <c r="M174" s="16">
        <f>Table1[[#This Row],[Column3]]+Table1[[#This Row],[Column4]]</f>
        <v>27.875</v>
      </c>
      <c r="N174" s="15" t="s">
        <v>30</v>
      </c>
      <c r="O174" s="15" t="s">
        <v>326</v>
      </c>
      <c r="P174" s="15" t="s">
        <v>357</v>
      </c>
      <c r="Q174" s="15">
        <v>435.3</v>
      </c>
      <c r="R174" s="15">
        <v>0.5</v>
      </c>
      <c r="S174" s="15">
        <f>Table1[[#This Row],[Column5]]-Table1[[#This Row],[Column6]]</f>
        <v>434.8</v>
      </c>
      <c r="T174" s="15">
        <f>Table1[[#This Row],[Column5]]+Table1[[#This Row],[Column6]]</f>
        <v>435.8</v>
      </c>
      <c r="U174" s="15" t="s">
        <v>24</v>
      </c>
      <c r="V174" s="17">
        <v>225</v>
      </c>
      <c r="W174" s="15" t="s">
        <v>28</v>
      </c>
      <c r="X174" s="15" t="s">
        <v>27</v>
      </c>
      <c r="Y174" s="15" t="s">
        <v>28</v>
      </c>
      <c r="Z174" s="15" t="s">
        <v>28</v>
      </c>
      <c r="AA174" s="15" t="s">
        <v>28</v>
      </c>
      <c r="AB174" s="15" t="s">
        <v>28</v>
      </c>
      <c r="AC174" s="15" t="s">
        <v>28</v>
      </c>
      <c r="AD174" s="15" t="s">
        <v>28</v>
      </c>
      <c r="AE174" s="15" t="s">
        <v>28</v>
      </c>
      <c r="AF174" s="15" t="s">
        <v>28</v>
      </c>
      <c r="AG174" s="15" t="s">
        <v>28</v>
      </c>
      <c r="AH174" s="15" t="s">
        <v>28</v>
      </c>
      <c r="AI174" s="15" t="s">
        <v>28</v>
      </c>
      <c r="AJ174" s="15" t="s">
        <v>28</v>
      </c>
      <c r="AK174" s="15" t="s">
        <v>28</v>
      </c>
      <c r="AL174" s="15" t="s">
        <v>28</v>
      </c>
      <c r="AM174" s="15" t="s">
        <v>28</v>
      </c>
      <c r="AN174" s="15" t="s">
        <v>28</v>
      </c>
      <c r="AO174" s="15" t="s">
        <v>28</v>
      </c>
      <c r="AP174" s="17" t="s">
        <v>614</v>
      </c>
      <c r="AQ174" s="17" t="s">
        <v>613</v>
      </c>
      <c r="AR174" s="17" t="s">
        <v>591</v>
      </c>
      <c r="AS174" s="17" t="s">
        <v>592</v>
      </c>
      <c r="AT174" s="17" t="s">
        <v>606</v>
      </c>
      <c r="AU174" s="17" t="s">
        <v>464</v>
      </c>
      <c r="AV174" s="15"/>
      <c r="BO174" s="17" t="s">
        <v>722</v>
      </c>
      <c r="BQ174" s="17">
        <v>7</v>
      </c>
      <c r="BR174" s="17" t="s">
        <v>772</v>
      </c>
    </row>
    <row r="175" spans="1:70" x14ac:dyDescent="0.25">
      <c r="A175" s="15" t="s">
        <v>118</v>
      </c>
      <c r="B175" s="17" t="s">
        <v>148</v>
      </c>
      <c r="C175" s="15" t="s">
        <v>305</v>
      </c>
      <c r="D175" s="15">
        <v>28.603000000000002</v>
      </c>
      <c r="E175" s="15">
        <v>0.03</v>
      </c>
      <c r="F175" s="16">
        <f>Table1[[#This Row],[Column2]]-Table1[[#This Row],[Column22]]</f>
        <v>28.573</v>
      </c>
      <c r="G175" s="16">
        <f>Table1[[#This Row],[Column2]]+Table1[[#This Row],[Column22]]</f>
        <v>28.633000000000003</v>
      </c>
      <c r="H175" s="15" t="s">
        <v>322</v>
      </c>
      <c r="I175" s="15" t="s">
        <v>306</v>
      </c>
      <c r="J175" s="15">
        <v>28.594000000000001</v>
      </c>
      <c r="K175" s="15">
        <v>3.1E-2</v>
      </c>
      <c r="L175" s="16">
        <f>Table1[[#This Row],[Column3]]-Table1[[#This Row],[Column4]]</f>
        <v>28.563000000000002</v>
      </c>
      <c r="M175" s="16">
        <f>Table1[[#This Row],[Column3]]+Table1[[#This Row],[Column4]]</f>
        <v>28.625</v>
      </c>
      <c r="N175" s="15" t="s">
        <v>30</v>
      </c>
      <c r="O175" s="15" t="s">
        <v>326</v>
      </c>
      <c r="P175" s="15" t="s">
        <v>304</v>
      </c>
      <c r="Q175" s="15">
        <v>570.9</v>
      </c>
      <c r="R175" s="15">
        <v>0.5</v>
      </c>
      <c r="S175" s="15">
        <f>Table1[[#This Row],[Column5]]-Table1[[#This Row],[Column6]]</f>
        <v>570.4</v>
      </c>
      <c r="T175" s="15">
        <f>Table1[[#This Row],[Column5]]+Table1[[#This Row],[Column6]]</f>
        <v>571.4</v>
      </c>
      <c r="U175" s="15" t="s">
        <v>24</v>
      </c>
      <c r="V175" s="17">
        <v>270</v>
      </c>
      <c r="W175" s="15" t="s">
        <v>28</v>
      </c>
      <c r="X175" s="15" t="s">
        <v>28</v>
      </c>
      <c r="Y175" s="15" t="s">
        <v>28</v>
      </c>
      <c r="Z175" s="15" t="s">
        <v>28</v>
      </c>
      <c r="AA175" s="15" t="s">
        <v>28</v>
      </c>
      <c r="AB175" s="15" t="s">
        <v>28</v>
      </c>
      <c r="AC175" s="15" t="s">
        <v>28</v>
      </c>
      <c r="AD175" s="15" t="s">
        <v>28</v>
      </c>
      <c r="AE175" s="15" t="s">
        <v>28</v>
      </c>
      <c r="AF175" s="15" t="s">
        <v>28</v>
      </c>
      <c r="AG175" s="15" t="s">
        <v>28</v>
      </c>
      <c r="AH175" s="15" t="s">
        <v>28</v>
      </c>
      <c r="AI175" s="15" t="s">
        <v>16</v>
      </c>
      <c r="AJ175" s="15" t="s">
        <v>28</v>
      </c>
      <c r="AK175" s="15" t="s">
        <v>28</v>
      </c>
      <c r="AL175" s="15" t="s">
        <v>28</v>
      </c>
      <c r="AM175" s="15" t="s">
        <v>28</v>
      </c>
      <c r="AN175" s="15" t="s">
        <v>28</v>
      </c>
      <c r="AO175" s="15" t="s">
        <v>28</v>
      </c>
      <c r="AP175" s="17" t="s">
        <v>614</v>
      </c>
      <c r="AQ175" s="17" t="s">
        <v>613</v>
      </c>
      <c r="AR175" s="17" t="s">
        <v>622</v>
      </c>
      <c r="AS175" s="17" t="s">
        <v>611</v>
      </c>
      <c r="AT175" s="17" t="s">
        <v>606</v>
      </c>
      <c r="AU175" s="17" t="s">
        <v>464</v>
      </c>
      <c r="AV175" s="15"/>
      <c r="BO175" s="17" t="s">
        <v>722</v>
      </c>
      <c r="BQ175" s="17">
        <v>8</v>
      </c>
      <c r="BR175" s="17" t="s">
        <v>772</v>
      </c>
    </row>
    <row r="176" spans="1:70" x14ac:dyDescent="0.25">
      <c r="A176" s="15" t="s">
        <v>358</v>
      </c>
      <c r="B176" s="17" t="s">
        <v>148</v>
      </c>
      <c r="C176" s="15" t="s">
        <v>305</v>
      </c>
      <c r="D176" s="15">
        <v>28.603000000000002</v>
      </c>
      <c r="E176" s="15">
        <v>0.03</v>
      </c>
      <c r="F176" s="16">
        <f>Table1[[#This Row],[Column2]]-Table1[[#This Row],[Column22]]</f>
        <v>28.573</v>
      </c>
      <c r="G176" s="16">
        <f>Table1[[#This Row],[Column2]]+Table1[[#This Row],[Column22]]</f>
        <v>28.633000000000003</v>
      </c>
      <c r="H176" s="15" t="s">
        <v>322</v>
      </c>
      <c r="I176" s="15" t="s">
        <v>306</v>
      </c>
      <c r="J176" s="15">
        <v>28.594000000000001</v>
      </c>
      <c r="K176" s="15">
        <v>3.1E-2</v>
      </c>
      <c r="L176" s="16">
        <f>Table1[[#This Row],[Column3]]-Table1[[#This Row],[Column4]]</f>
        <v>28.563000000000002</v>
      </c>
      <c r="M176" s="16">
        <f>Table1[[#This Row],[Column3]]+Table1[[#This Row],[Column4]]</f>
        <v>28.625</v>
      </c>
      <c r="N176" s="15" t="s">
        <v>30</v>
      </c>
      <c r="O176" s="15" t="s">
        <v>326</v>
      </c>
      <c r="P176" s="15" t="s">
        <v>359</v>
      </c>
      <c r="Q176" s="15">
        <v>567.29999999999995</v>
      </c>
      <c r="R176" s="15">
        <v>0.5</v>
      </c>
      <c r="S176" s="15">
        <f>Table1[[#This Row],[Column5]]-Table1[[#This Row],[Column6]]</f>
        <v>566.79999999999995</v>
      </c>
      <c r="T176" s="15">
        <f>Table1[[#This Row],[Column5]]+Table1[[#This Row],[Column6]]</f>
        <v>567.79999999999995</v>
      </c>
      <c r="U176" s="15" t="s">
        <v>24</v>
      </c>
      <c r="V176" s="17">
        <v>288</v>
      </c>
      <c r="W176" s="15" t="s">
        <v>28</v>
      </c>
      <c r="X176" s="15" t="s">
        <v>27</v>
      </c>
      <c r="Y176" s="15" t="s">
        <v>28</v>
      </c>
      <c r="Z176" s="15" t="s">
        <v>28</v>
      </c>
      <c r="AA176" s="15" t="s">
        <v>28</v>
      </c>
      <c r="AB176" s="15" t="s">
        <v>28</v>
      </c>
      <c r="AC176" s="15" t="s">
        <v>28</v>
      </c>
      <c r="AD176" s="15" t="s">
        <v>28</v>
      </c>
      <c r="AE176" s="15" t="s">
        <v>28</v>
      </c>
      <c r="AF176" s="15" t="s">
        <v>28</v>
      </c>
      <c r="AG176" s="15" t="s">
        <v>28</v>
      </c>
      <c r="AH176" s="15" t="s">
        <v>28</v>
      </c>
      <c r="AI176" s="15" t="s">
        <v>28</v>
      </c>
      <c r="AJ176" s="15" t="s">
        <v>28</v>
      </c>
      <c r="AK176" s="15" t="s">
        <v>28</v>
      </c>
      <c r="AL176" s="15" t="s">
        <v>28</v>
      </c>
      <c r="AM176" s="15" t="s">
        <v>28</v>
      </c>
      <c r="AN176" s="15" t="s">
        <v>28</v>
      </c>
      <c r="AO176" s="15" t="s">
        <v>28</v>
      </c>
      <c r="AP176" s="17" t="s">
        <v>614</v>
      </c>
      <c r="AQ176" s="17" t="s">
        <v>613</v>
      </c>
      <c r="AR176" s="17" t="s">
        <v>622</v>
      </c>
      <c r="AS176" s="17" t="s">
        <v>611</v>
      </c>
      <c r="AT176" s="17" t="s">
        <v>606</v>
      </c>
      <c r="AU176" s="17" t="s">
        <v>464</v>
      </c>
      <c r="AV176" s="15"/>
      <c r="BO176" s="17" t="s">
        <v>723</v>
      </c>
      <c r="BQ176" s="17">
        <v>7</v>
      </c>
      <c r="BR176" s="17" t="s">
        <v>772</v>
      </c>
    </row>
    <row r="177" spans="1:70" x14ac:dyDescent="0.25">
      <c r="A177" s="15" t="s">
        <v>529</v>
      </c>
      <c r="B177" s="17" t="s">
        <v>148</v>
      </c>
      <c r="C177" s="15" t="s">
        <v>301</v>
      </c>
      <c r="D177" s="15">
        <v>28.620999999999999</v>
      </c>
      <c r="E177" s="15">
        <v>0.03</v>
      </c>
      <c r="F177" s="34">
        <f>Table1[[#This Row],[Column2]]-Table1[[#This Row],[Column22]]</f>
        <v>28.590999999999998</v>
      </c>
      <c r="G177" s="34">
        <f>Table1[[#This Row],[Column2]]+Table1[[#This Row],[Column22]]</f>
        <v>28.651</v>
      </c>
      <c r="H177" s="15" t="s">
        <v>322</v>
      </c>
      <c r="I177" s="15" t="s">
        <v>302</v>
      </c>
      <c r="J177" s="15">
        <v>27.844999999999999</v>
      </c>
      <c r="K177" s="34">
        <v>0.03</v>
      </c>
      <c r="L177" s="34">
        <f>Table1[[#This Row],[Column3]]-Table1[[#This Row],[Column4]]</f>
        <v>27.814999999999998</v>
      </c>
      <c r="M177" s="34">
        <f>Table1[[#This Row],[Column3]]+Table1[[#This Row],[Column4]]</f>
        <v>27.875</v>
      </c>
      <c r="N177" s="34" t="s">
        <v>30</v>
      </c>
      <c r="O177" s="33" t="s">
        <v>326</v>
      </c>
      <c r="P177" s="15" t="s">
        <v>530</v>
      </c>
      <c r="Q177" s="33">
        <v>446.3</v>
      </c>
      <c r="R177" s="33">
        <v>0.5</v>
      </c>
      <c r="S177" s="33">
        <f>Table1[[#This Row],[Column5]]-Table1[[#This Row],[Column6]]</f>
        <v>445.8</v>
      </c>
      <c r="T177" s="33">
        <f>Table1[[#This Row],[Column5]]+Table1[[#This Row],[Column6]]</f>
        <v>446.8</v>
      </c>
      <c r="U177" s="15" t="s">
        <v>24</v>
      </c>
      <c r="V177" s="33">
        <v>225</v>
      </c>
      <c r="W177" s="33" t="s">
        <v>28</v>
      </c>
      <c r="X177" s="15" t="s">
        <v>28</v>
      </c>
      <c r="Y177" s="15" t="s">
        <v>6</v>
      </c>
      <c r="Z177" s="15" t="s">
        <v>28</v>
      </c>
      <c r="AA177" s="15" t="s">
        <v>28</v>
      </c>
      <c r="AB177" s="15" t="s">
        <v>28</v>
      </c>
      <c r="AC177" s="15" t="s">
        <v>28</v>
      </c>
      <c r="AD177" s="15" t="s">
        <v>28</v>
      </c>
      <c r="AE177" s="15" t="s">
        <v>28</v>
      </c>
      <c r="AF177" s="15" t="s">
        <v>28</v>
      </c>
      <c r="AG177" s="15" t="s">
        <v>28</v>
      </c>
      <c r="AH177" s="15" t="s">
        <v>28</v>
      </c>
      <c r="AI177" s="15" t="s">
        <v>28</v>
      </c>
      <c r="AJ177" s="15" t="s">
        <v>28</v>
      </c>
      <c r="AK177" s="15" t="s">
        <v>28</v>
      </c>
      <c r="AL177" s="15" t="s">
        <v>28</v>
      </c>
      <c r="AM177" s="15" t="s">
        <v>28</v>
      </c>
      <c r="AN177" s="15" t="s">
        <v>28</v>
      </c>
      <c r="AO177" s="15" t="s">
        <v>28</v>
      </c>
      <c r="AP177" s="17" t="s">
        <v>614</v>
      </c>
      <c r="AQ177" s="17" t="s">
        <v>613</v>
      </c>
      <c r="AR177" s="17" t="s">
        <v>591</v>
      </c>
      <c r="AS177" s="17" t="s">
        <v>592</v>
      </c>
      <c r="AT177" s="17" t="s">
        <v>606</v>
      </c>
      <c r="AU177" s="17" t="s">
        <v>464</v>
      </c>
      <c r="AV177" s="15"/>
      <c r="BO177" s="17" t="s">
        <v>722</v>
      </c>
      <c r="BQ177" s="17">
        <v>7</v>
      </c>
      <c r="BR177" s="17" t="s">
        <v>772</v>
      </c>
    </row>
    <row r="178" spans="1:70" x14ac:dyDescent="0.25">
      <c r="A178" s="15" t="s">
        <v>119</v>
      </c>
      <c r="B178" s="17" t="s">
        <v>148</v>
      </c>
      <c r="C178" s="15" t="s">
        <v>301</v>
      </c>
      <c r="D178" s="15">
        <v>28.620999999999999</v>
      </c>
      <c r="E178" s="15">
        <v>0.03</v>
      </c>
      <c r="F178" s="16">
        <f>Table1[[#This Row],[Column2]]-Table1[[#This Row],[Column22]]</f>
        <v>28.590999999999998</v>
      </c>
      <c r="G178" s="16">
        <f>Table1[[#This Row],[Column2]]+Table1[[#This Row],[Column22]]</f>
        <v>28.651</v>
      </c>
      <c r="H178" s="15" t="s">
        <v>322</v>
      </c>
      <c r="I178" s="15" t="s">
        <v>302</v>
      </c>
      <c r="J178" s="15">
        <v>27.844999999999999</v>
      </c>
      <c r="K178" s="15">
        <v>0.03</v>
      </c>
      <c r="L178" s="16">
        <f>Table1[[#This Row],[Column3]]-Table1[[#This Row],[Column4]]</f>
        <v>27.814999999999998</v>
      </c>
      <c r="M178" s="16">
        <f>Table1[[#This Row],[Column3]]+Table1[[#This Row],[Column4]]</f>
        <v>27.875</v>
      </c>
      <c r="N178" s="15" t="s">
        <v>30</v>
      </c>
      <c r="O178" s="15" t="s">
        <v>326</v>
      </c>
      <c r="P178" s="15" t="s">
        <v>307</v>
      </c>
      <c r="Q178" s="15">
        <v>413.3</v>
      </c>
      <c r="R178" s="15">
        <v>0.5</v>
      </c>
      <c r="S178" s="15">
        <f>Table1[[#This Row],[Column5]]-Table1[[#This Row],[Column6]]</f>
        <v>412.8</v>
      </c>
      <c r="T178" s="15">
        <f>Table1[[#This Row],[Column5]]+Table1[[#This Row],[Column6]]</f>
        <v>413.8</v>
      </c>
      <c r="U178" s="15" t="s">
        <v>24</v>
      </c>
      <c r="V178" s="17">
        <v>191</v>
      </c>
      <c r="W178" s="15" t="s">
        <v>28</v>
      </c>
      <c r="X178" s="15" t="s">
        <v>28</v>
      </c>
      <c r="Y178" s="15" t="s">
        <v>6</v>
      </c>
      <c r="Z178" s="15" t="s">
        <v>28</v>
      </c>
      <c r="AA178" s="15" t="s">
        <v>28</v>
      </c>
      <c r="AB178" s="15" t="s">
        <v>28</v>
      </c>
      <c r="AC178" s="15" t="s">
        <v>28</v>
      </c>
      <c r="AD178" s="15" t="s">
        <v>28</v>
      </c>
      <c r="AE178" s="15" t="s">
        <v>28</v>
      </c>
      <c r="AF178" s="15" t="s">
        <v>28</v>
      </c>
      <c r="AG178" s="15" t="s">
        <v>28</v>
      </c>
      <c r="AH178" s="15" t="s">
        <v>28</v>
      </c>
      <c r="AI178" s="15" t="s">
        <v>28</v>
      </c>
      <c r="AJ178" s="15" t="s">
        <v>28</v>
      </c>
      <c r="AK178" s="15" t="s">
        <v>28</v>
      </c>
      <c r="AL178" s="15" t="s">
        <v>28</v>
      </c>
      <c r="AM178" s="15" t="s">
        <v>28</v>
      </c>
      <c r="AN178" s="15" t="s">
        <v>28</v>
      </c>
      <c r="AO178" s="15" t="s">
        <v>28</v>
      </c>
      <c r="AP178" s="17" t="s">
        <v>614</v>
      </c>
      <c r="AQ178" s="17" t="s">
        <v>613</v>
      </c>
      <c r="AR178" s="17" t="s">
        <v>591</v>
      </c>
      <c r="AS178" s="17" t="s">
        <v>592</v>
      </c>
      <c r="AT178" s="17" t="s">
        <v>606</v>
      </c>
      <c r="AU178" s="17" t="s">
        <v>464</v>
      </c>
      <c r="AV178" s="15"/>
      <c r="BO178" s="17" t="s">
        <v>722</v>
      </c>
      <c r="BQ178" s="17">
        <v>7</v>
      </c>
      <c r="BR178" s="17" t="s">
        <v>772</v>
      </c>
    </row>
    <row r="179" spans="1:70" x14ac:dyDescent="0.25">
      <c r="A179" s="15" t="s">
        <v>553</v>
      </c>
      <c r="B179" s="35" t="s">
        <v>543</v>
      </c>
      <c r="C179" s="15" t="s">
        <v>314</v>
      </c>
      <c r="D179" s="36">
        <v>23.088999999999999</v>
      </c>
      <c r="E179" s="36">
        <v>2.9000000000000001E-2</v>
      </c>
      <c r="F179" s="36">
        <f>Table1[[#This Row],[Column2]]-Table1[[#This Row],[Column22]]</f>
        <v>23.06</v>
      </c>
      <c r="G179" s="36">
        <f>Table1[[#This Row],[Column2]]+Table1[[#This Row],[Column22]]</f>
        <v>23.117999999999999</v>
      </c>
      <c r="H179" s="15" t="s">
        <v>321</v>
      </c>
      <c r="I179" s="15" t="s">
        <v>314</v>
      </c>
      <c r="J179" s="36">
        <v>23.088999999999999</v>
      </c>
      <c r="K179" s="36">
        <v>2.9000000000000001E-2</v>
      </c>
      <c r="L179" s="36">
        <f>Table1[[#This Row],[Column3]]-Table1[[#This Row],[Column4]]</f>
        <v>23.06</v>
      </c>
      <c r="M179" s="36">
        <f>Table1[[#This Row],[Column3]]+Table1[[#This Row],[Column4]]</f>
        <v>23.117999999999999</v>
      </c>
      <c r="N179" s="15" t="s">
        <v>26</v>
      </c>
      <c r="O179" s="15" t="s">
        <v>328</v>
      </c>
      <c r="P179" s="15" t="s">
        <v>554</v>
      </c>
      <c r="Q179" s="35">
        <v>541.20000000000005</v>
      </c>
      <c r="R179" s="35">
        <v>0.5</v>
      </c>
      <c r="S179" s="35">
        <f>Table1[[#This Row],[Column5]]-Table1[[#This Row],[Column6]]</f>
        <v>540.70000000000005</v>
      </c>
      <c r="T179" s="35">
        <f>Table1[[#This Row],[Column5]]+Table1[[#This Row],[Column6]]</f>
        <v>541.70000000000005</v>
      </c>
      <c r="U179" s="15" t="s">
        <v>24</v>
      </c>
      <c r="V179" s="35">
        <v>277</v>
      </c>
      <c r="W179" s="35" t="s">
        <v>28</v>
      </c>
      <c r="X179" s="15" t="s">
        <v>27</v>
      </c>
      <c r="Y179" s="15" t="s">
        <v>28</v>
      </c>
      <c r="Z179" s="15" t="s">
        <v>28</v>
      </c>
      <c r="AA179" s="15" t="s">
        <v>28</v>
      </c>
      <c r="AB179" s="15" t="s">
        <v>28</v>
      </c>
      <c r="AC179" s="15" t="s">
        <v>28</v>
      </c>
      <c r="AD179" s="15" t="s">
        <v>28</v>
      </c>
      <c r="AE179" s="15" t="s">
        <v>28</v>
      </c>
      <c r="AF179" s="15" t="s">
        <v>28</v>
      </c>
      <c r="AG179" s="15" t="s">
        <v>28</v>
      </c>
      <c r="AH179" s="15" t="s">
        <v>28</v>
      </c>
      <c r="AI179" s="15" t="s">
        <v>28</v>
      </c>
      <c r="AJ179" s="15" t="s">
        <v>28</v>
      </c>
      <c r="AK179" s="15" t="s">
        <v>28</v>
      </c>
      <c r="AL179" s="15" t="s">
        <v>28</v>
      </c>
      <c r="AM179" s="15" t="s">
        <v>28</v>
      </c>
      <c r="AN179" s="15" t="s">
        <v>28</v>
      </c>
      <c r="AO179" s="15" t="s">
        <v>28</v>
      </c>
      <c r="AP179" s="17" t="s">
        <v>623</v>
      </c>
      <c r="AQ179" s="17" t="s">
        <v>624</v>
      </c>
      <c r="AR179" s="17" t="s">
        <v>625</v>
      </c>
      <c r="AS179" s="17" t="s">
        <v>472</v>
      </c>
      <c r="AT179" s="17" t="s">
        <v>626</v>
      </c>
      <c r="AU179" s="17" t="s">
        <v>464</v>
      </c>
      <c r="AV179" s="15"/>
      <c r="BO179" s="17" t="s">
        <v>722</v>
      </c>
      <c r="BQ179" s="17">
        <v>7</v>
      </c>
      <c r="BR179" s="17" t="s">
        <v>770</v>
      </c>
    </row>
    <row r="180" spans="1:70" x14ac:dyDescent="0.25">
      <c r="A180" s="15" t="s">
        <v>120</v>
      </c>
      <c r="B180" s="17" t="s">
        <v>148</v>
      </c>
      <c r="C180" s="15" t="s">
        <v>301</v>
      </c>
      <c r="D180" s="15">
        <v>28.620999999999999</v>
      </c>
      <c r="E180" s="15">
        <v>0.03</v>
      </c>
      <c r="F180" s="16">
        <f>Table1[[#This Row],[Column2]]-Table1[[#This Row],[Column22]]</f>
        <v>28.590999999999998</v>
      </c>
      <c r="G180" s="16">
        <f>Table1[[#This Row],[Column2]]+Table1[[#This Row],[Column22]]</f>
        <v>28.651</v>
      </c>
      <c r="H180" s="15" t="s">
        <v>322</v>
      </c>
      <c r="I180" s="15" t="s">
        <v>302</v>
      </c>
      <c r="J180" s="15">
        <v>27.844999999999999</v>
      </c>
      <c r="K180" s="15">
        <v>0.03</v>
      </c>
      <c r="L180" s="16">
        <f>Table1[[#This Row],[Column3]]-Table1[[#This Row],[Column4]]</f>
        <v>27.814999999999998</v>
      </c>
      <c r="M180" s="16">
        <f>Table1[[#This Row],[Column3]]+Table1[[#This Row],[Column4]]</f>
        <v>27.875</v>
      </c>
      <c r="N180" s="15" t="s">
        <v>30</v>
      </c>
      <c r="O180" s="15" t="s">
        <v>326</v>
      </c>
      <c r="P180" s="15" t="s">
        <v>308</v>
      </c>
      <c r="Q180" s="15">
        <v>443.7</v>
      </c>
      <c r="R180" s="15">
        <v>0.5</v>
      </c>
      <c r="S180" s="15">
        <f>Table1[[#This Row],[Column5]]-Table1[[#This Row],[Column6]]</f>
        <v>443.2</v>
      </c>
      <c r="T180" s="15">
        <f>Table1[[#This Row],[Column5]]+Table1[[#This Row],[Column6]]</f>
        <v>444.2</v>
      </c>
      <c r="U180" s="15" t="s">
        <v>73</v>
      </c>
      <c r="V180" s="17">
        <v>228</v>
      </c>
      <c r="W180" s="15" t="s">
        <v>28</v>
      </c>
      <c r="X180" s="15" t="s">
        <v>28</v>
      </c>
      <c r="Y180" s="15" t="s">
        <v>6</v>
      </c>
      <c r="Z180" s="15" t="s">
        <v>28</v>
      </c>
      <c r="AA180" s="15" t="s">
        <v>28</v>
      </c>
      <c r="AB180" s="15" t="s">
        <v>28</v>
      </c>
      <c r="AC180" s="15" t="s">
        <v>28</v>
      </c>
      <c r="AD180" s="15" t="s">
        <v>28</v>
      </c>
      <c r="AE180" s="15" t="s">
        <v>28</v>
      </c>
      <c r="AF180" s="15" t="s">
        <v>28</v>
      </c>
      <c r="AG180" s="15" t="s">
        <v>28</v>
      </c>
      <c r="AH180" s="15" t="s">
        <v>28</v>
      </c>
      <c r="AI180" s="15" t="s">
        <v>28</v>
      </c>
      <c r="AJ180" s="15" t="s">
        <v>28</v>
      </c>
      <c r="AK180" s="15" t="s">
        <v>28</v>
      </c>
      <c r="AL180" s="15" t="s">
        <v>28</v>
      </c>
      <c r="AM180" s="15" t="s">
        <v>28</v>
      </c>
      <c r="AN180" s="15" t="s">
        <v>28</v>
      </c>
      <c r="AO180" s="15" t="s">
        <v>28</v>
      </c>
      <c r="AP180" s="17" t="s">
        <v>627</v>
      </c>
      <c r="AQ180" s="17" t="s">
        <v>628</v>
      </c>
      <c r="AR180" s="17" t="s">
        <v>591</v>
      </c>
      <c r="AS180" s="17" t="s">
        <v>592</v>
      </c>
      <c r="AT180" s="17" t="s">
        <v>602</v>
      </c>
      <c r="AU180" s="17" t="s">
        <v>464</v>
      </c>
      <c r="AV180" s="15"/>
      <c r="BO180" s="17" t="s">
        <v>722</v>
      </c>
      <c r="BQ180" s="17">
        <v>7</v>
      </c>
      <c r="BR180" s="17" t="s">
        <v>772</v>
      </c>
    </row>
    <row r="181" spans="1:70" x14ac:dyDescent="0.25">
      <c r="A181" s="15" t="s">
        <v>121</v>
      </c>
      <c r="B181" s="17" t="s">
        <v>148</v>
      </c>
      <c r="C181" s="15" t="s">
        <v>301</v>
      </c>
      <c r="D181" s="15">
        <v>28.620999999999999</v>
      </c>
      <c r="E181" s="15">
        <v>0.03</v>
      </c>
      <c r="F181" s="16">
        <f>Table1[[#This Row],[Column2]]-Table1[[#This Row],[Column22]]</f>
        <v>28.590999999999998</v>
      </c>
      <c r="G181" s="16">
        <f>Table1[[#This Row],[Column2]]+Table1[[#This Row],[Column22]]</f>
        <v>28.651</v>
      </c>
      <c r="H181" s="15" t="s">
        <v>322</v>
      </c>
      <c r="I181" s="15" t="s">
        <v>302</v>
      </c>
      <c r="J181" s="15">
        <v>27.844999999999999</v>
      </c>
      <c r="K181" s="15">
        <v>0.03</v>
      </c>
      <c r="L181" s="16">
        <f>Table1[[#This Row],[Column3]]-Table1[[#This Row],[Column4]]</f>
        <v>27.814999999999998</v>
      </c>
      <c r="M181" s="16">
        <f>Table1[[#This Row],[Column3]]+Table1[[#This Row],[Column4]]</f>
        <v>27.875</v>
      </c>
      <c r="N181" s="15" t="s">
        <v>30</v>
      </c>
      <c r="O181" s="15" t="s">
        <v>326</v>
      </c>
      <c r="P181" s="15" t="s">
        <v>309</v>
      </c>
      <c r="Q181" s="15">
        <v>409.7</v>
      </c>
      <c r="R181" s="15">
        <v>0.5</v>
      </c>
      <c r="S181" s="15">
        <f>Table1[[#This Row],[Column5]]-Table1[[#This Row],[Column6]]</f>
        <v>409.2</v>
      </c>
      <c r="T181" s="15">
        <f>Table1[[#This Row],[Column5]]+Table1[[#This Row],[Column6]]</f>
        <v>410.2</v>
      </c>
      <c r="U181" s="15" t="s">
        <v>73</v>
      </c>
      <c r="V181" s="17">
        <v>211</v>
      </c>
      <c r="W181" s="15" t="s">
        <v>28</v>
      </c>
      <c r="X181" s="15" t="s">
        <v>28</v>
      </c>
      <c r="Y181" s="15" t="s">
        <v>6</v>
      </c>
      <c r="Z181" s="15" t="s">
        <v>28</v>
      </c>
      <c r="AA181" s="15" t="s">
        <v>28</v>
      </c>
      <c r="AB181" s="15" t="s">
        <v>28</v>
      </c>
      <c r="AC181" s="15" t="s">
        <v>28</v>
      </c>
      <c r="AD181" s="15" t="s">
        <v>28</v>
      </c>
      <c r="AE181" s="15" t="s">
        <v>28</v>
      </c>
      <c r="AF181" s="15" t="s">
        <v>28</v>
      </c>
      <c r="AG181" s="15" t="s">
        <v>28</v>
      </c>
      <c r="AH181" s="15" t="s">
        <v>28</v>
      </c>
      <c r="AI181" s="15" t="s">
        <v>28</v>
      </c>
      <c r="AJ181" s="15" t="s">
        <v>28</v>
      </c>
      <c r="AK181" s="15" t="s">
        <v>28</v>
      </c>
      <c r="AL181" s="15" t="s">
        <v>28</v>
      </c>
      <c r="AM181" s="15" t="s">
        <v>28</v>
      </c>
      <c r="AN181" s="15" t="s">
        <v>28</v>
      </c>
      <c r="AO181" s="15" t="s">
        <v>28</v>
      </c>
      <c r="AP181" s="17" t="s">
        <v>627</v>
      </c>
      <c r="AQ181" s="17" t="s">
        <v>628</v>
      </c>
      <c r="AR181" s="17" t="s">
        <v>591</v>
      </c>
      <c r="AS181" s="17" t="s">
        <v>592</v>
      </c>
      <c r="AT181" s="17" t="s">
        <v>602</v>
      </c>
      <c r="AU181" s="17" t="s">
        <v>464</v>
      </c>
      <c r="AV181" s="15"/>
      <c r="BO181" s="17" t="s">
        <v>722</v>
      </c>
      <c r="BQ181" s="17">
        <v>7</v>
      </c>
      <c r="BR181" s="17" t="s">
        <v>772</v>
      </c>
    </row>
    <row r="182" spans="1:70" x14ac:dyDescent="0.25">
      <c r="A182" s="15" t="s">
        <v>122</v>
      </c>
      <c r="B182" s="17" t="s">
        <v>148</v>
      </c>
      <c r="C182" s="16" t="s">
        <v>301</v>
      </c>
      <c r="D182" s="16">
        <v>28.620999999999999</v>
      </c>
      <c r="E182" s="16">
        <v>0.03</v>
      </c>
      <c r="F182" s="16">
        <f>Table1[[#This Row],[Column2]]-Table1[[#This Row],[Column22]]</f>
        <v>28.590999999999998</v>
      </c>
      <c r="G182" s="16">
        <f>Table1[[#This Row],[Column2]]+Table1[[#This Row],[Column22]]</f>
        <v>28.651</v>
      </c>
      <c r="H182" s="15" t="s">
        <v>322</v>
      </c>
      <c r="I182" s="16" t="s">
        <v>302</v>
      </c>
      <c r="J182" s="16">
        <v>27.844999999999999</v>
      </c>
      <c r="K182" s="16">
        <v>0.03</v>
      </c>
      <c r="L182" s="16">
        <f>Table1[[#This Row],[Column3]]-Table1[[#This Row],[Column4]]</f>
        <v>27.814999999999998</v>
      </c>
      <c r="M182" s="16">
        <f>Table1[[#This Row],[Column3]]+Table1[[#This Row],[Column4]]</f>
        <v>27.875</v>
      </c>
      <c r="N182" s="15" t="s">
        <v>30</v>
      </c>
      <c r="O182" s="15" t="s">
        <v>326</v>
      </c>
      <c r="P182" s="15" t="s">
        <v>310</v>
      </c>
      <c r="Q182" s="15">
        <v>448.7</v>
      </c>
      <c r="R182" s="15">
        <v>0.5</v>
      </c>
      <c r="S182" s="15">
        <f>Table1[[#This Row],[Column5]]-Table1[[#This Row],[Column6]]</f>
        <v>448.2</v>
      </c>
      <c r="T182" s="15">
        <f>Table1[[#This Row],[Column5]]+Table1[[#This Row],[Column6]]</f>
        <v>449.2</v>
      </c>
      <c r="U182" s="15" t="s">
        <v>73</v>
      </c>
      <c r="V182" s="17">
        <v>231</v>
      </c>
      <c r="W182" s="15" t="s">
        <v>28</v>
      </c>
      <c r="X182" s="15" t="s">
        <v>27</v>
      </c>
      <c r="Y182" s="15" t="s">
        <v>28</v>
      </c>
      <c r="Z182" s="15" t="s">
        <v>28</v>
      </c>
      <c r="AA182" s="15" t="s">
        <v>28</v>
      </c>
      <c r="AB182" s="15" t="s">
        <v>28</v>
      </c>
      <c r="AC182" s="15" t="s">
        <v>28</v>
      </c>
      <c r="AD182" s="15" t="s">
        <v>28</v>
      </c>
      <c r="AE182" s="15" t="s">
        <v>28</v>
      </c>
      <c r="AF182" s="15" t="s">
        <v>28</v>
      </c>
      <c r="AG182" s="15" t="s">
        <v>28</v>
      </c>
      <c r="AH182" s="15" t="s">
        <v>28</v>
      </c>
      <c r="AI182" s="15" t="s">
        <v>28</v>
      </c>
      <c r="AJ182" s="15" t="s">
        <v>28</v>
      </c>
      <c r="AK182" s="15" t="s">
        <v>28</v>
      </c>
      <c r="AL182" s="15" t="s">
        <v>28</v>
      </c>
      <c r="AM182" s="15" t="s">
        <v>28</v>
      </c>
      <c r="AN182" s="15" t="s">
        <v>28</v>
      </c>
      <c r="AO182" s="15" t="s">
        <v>28</v>
      </c>
      <c r="AP182" s="17" t="s">
        <v>627</v>
      </c>
      <c r="AQ182" s="17" t="s">
        <v>628</v>
      </c>
      <c r="AR182" s="17" t="s">
        <v>591</v>
      </c>
      <c r="AS182" s="17" t="s">
        <v>592</v>
      </c>
      <c r="AT182" s="17" t="s">
        <v>602</v>
      </c>
      <c r="AU182" s="17" t="s">
        <v>464</v>
      </c>
      <c r="AV182" s="15"/>
      <c r="BO182" s="17" t="s">
        <v>722</v>
      </c>
      <c r="BQ182" s="17">
        <v>7</v>
      </c>
      <c r="BR182" s="17" t="s">
        <v>772</v>
      </c>
    </row>
    <row r="183" spans="1:70" x14ac:dyDescent="0.25">
      <c r="A183" s="15" t="s">
        <v>123</v>
      </c>
      <c r="B183" s="17" t="s">
        <v>148</v>
      </c>
      <c r="C183" s="16" t="s">
        <v>301</v>
      </c>
      <c r="D183" s="16">
        <v>28.620999999999999</v>
      </c>
      <c r="E183" s="16">
        <v>0.03</v>
      </c>
      <c r="F183" s="16">
        <f>Table1[[#This Row],[Column2]]-Table1[[#This Row],[Column22]]</f>
        <v>28.590999999999998</v>
      </c>
      <c r="G183" s="16">
        <f>Table1[[#This Row],[Column2]]+Table1[[#This Row],[Column22]]</f>
        <v>28.651</v>
      </c>
      <c r="H183" s="15" t="s">
        <v>322</v>
      </c>
      <c r="I183" s="16" t="s">
        <v>302</v>
      </c>
      <c r="J183" s="16">
        <v>27.844999999999999</v>
      </c>
      <c r="K183" s="16">
        <v>0.03</v>
      </c>
      <c r="L183" s="16">
        <f>Table1[[#This Row],[Column3]]-Table1[[#This Row],[Column4]]</f>
        <v>27.814999999999998</v>
      </c>
      <c r="M183" s="16">
        <f>Table1[[#This Row],[Column3]]+Table1[[#This Row],[Column4]]</f>
        <v>27.875</v>
      </c>
      <c r="N183" s="15" t="s">
        <v>30</v>
      </c>
      <c r="O183" s="15" t="s">
        <v>326</v>
      </c>
      <c r="P183" s="15" t="s">
        <v>311</v>
      </c>
      <c r="Q183" s="15">
        <v>431.7</v>
      </c>
      <c r="R183" s="15">
        <v>0.5</v>
      </c>
      <c r="S183" s="15">
        <f>Table1[[#This Row],[Column5]]-Table1[[#This Row],[Column6]]</f>
        <v>431.2</v>
      </c>
      <c r="T183" s="15">
        <f>Table1[[#This Row],[Column5]]+Table1[[#This Row],[Column6]]</f>
        <v>432.2</v>
      </c>
      <c r="U183" s="15" t="s">
        <v>73</v>
      </c>
      <c r="V183" s="17">
        <v>260</v>
      </c>
      <c r="W183" s="15" t="s">
        <v>28</v>
      </c>
      <c r="X183" s="15" t="s">
        <v>27</v>
      </c>
      <c r="Y183" s="15" t="s">
        <v>28</v>
      </c>
      <c r="Z183" s="15" t="s">
        <v>28</v>
      </c>
      <c r="AA183" s="15" t="s">
        <v>28</v>
      </c>
      <c r="AB183" s="15" t="s">
        <v>28</v>
      </c>
      <c r="AC183" s="15" t="s">
        <v>28</v>
      </c>
      <c r="AD183" s="15" t="s">
        <v>28</v>
      </c>
      <c r="AE183" s="15" t="s">
        <v>28</v>
      </c>
      <c r="AF183" s="15" t="s">
        <v>28</v>
      </c>
      <c r="AG183" s="15" t="s">
        <v>28</v>
      </c>
      <c r="AH183" s="15" t="s">
        <v>28</v>
      </c>
      <c r="AI183" s="15" t="s">
        <v>28</v>
      </c>
      <c r="AJ183" s="15" t="s">
        <v>28</v>
      </c>
      <c r="AK183" s="15" t="s">
        <v>28</v>
      </c>
      <c r="AL183" s="15" t="s">
        <v>28</v>
      </c>
      <c r="AM183" s="15" t="s">
        <v>28</v>
      </c>
      <c r="AN183" s="15" t="s">
        <v>28</v>
      </c>
      <c r="AO183" s="15" t="s">
        <v>28</v>
      </c>
      <c r="AP183" s="17" t="s">
        <v>627</v>
      </c>
      <c r="AQ183" s="17" t="s">
        <v>628</v>
      </c>
      <c r="AR183" s="17" t="s">
        <v>591</v>
      </c>
      <c r="AS183" s="17" t="s">
        <v>592</v>
      </c>
      <c r="AT183" s="17" t="s">
        <v>602</v>
      </c>
      <c r="AU183" s="17" t="s">
        <v>464</v>
      </c>
      <c r="AV183" s="15"/>
      <c r="BO183" s="17" t="s">
        <v>722</v>
      </c>
      <c r="BP183" s="17" t="s">
        <v>163</v>
      </c>
      <c r="BQ183" s="17">
        <v>7</v>
      </c>
      <c r="BR183" s="17" t="s">
        <v>772</v>
      </c>
    </row>
    <row r="184" spans="1:70" x14ac:dyDescent="0.25">
      <c r="A184" s="15" t="s">
        <v>124</v>
      </c>
      <c r="B184" s="17" t="s">
        <v>148</v>
      </c>
      <c r="C184" s="16" t="s">
        <v>301</v>
      </c>
      <c r="D184" s="16">
        <v>28.620999999999999</v>
      </c>
      <c r="E184" s="16">
        <v>0.03</v>
      </c>
      <c r="F184" s="16">
        <f>Table1[[#This Row],[Column2]]-Table1[[#This Row],[Column22]]</f>
        <v>28.590999999999998</v>
      </c>
      <c r="G184" s="16">
        <f>Table1[[#This Row],[Column2]]+Table1[[#This Row],[Column22]]</f>
        <v>28.651</v>
      </c>
      <c r="H184" s="15" t="s">
        <v>322</v>
      </c>
      <c r="I184" s="16" t="s">
        <v>302</v>
      </c>
      <c r="J184" s="16">
        <v>27.844999999999999</v>
      </c>
      <c r="K184" s="16">
        <v>0.03</v>
      </c>
      <c r="L184" s="16">
        <f>Table1[[#This Row],[Column3]]-Table1[[#This Row],[Column4]]</f>
        <v>27.814999999999998</v>
      </c>
      <c r="M184" s="16">
        <f>Table1[[#This Row],[Column3]]+Table1[[#This Row],[Column4]]</f>
        <v>27.875</v>
      </c>
      <c r="N184" s="15" t="s">
        <v>30</v>
      </c>
      <c r="O184" s="15" t="s">
        <v>326</v>
      </c>
      <c r="P184" s="15" t="s">
        <v>310</v>
      </c>
      <c r="Q184" s="15">
        <v>448.7</v>
      </c>
      <c r="R184" s="15">
        <v>0.5</v>
      </c>
      <c r="S184" s="15">
        <f>Table1[[#This Row],[Column5]]-Table1[[#This Row],[Column6]]</f>
        <v>448.2</v>
      </c>
      <c r="T184" s="15">
        <f>Table1[[#This Row],[Column5]]+Table1[[#This Row],[Column6]]</f>
        <v>449.2</v>
      </c>
      <c r="U184" s="15" t="s">
        <v>73</v>
      </c>
      <c r="V184" s="17">
        <v>231</v>
      </c>
      <c r="W184" s="15" t="s">
        <v>28</v>
      </c>
      <c r="X184" s="15" t="s">
        <v>27</v>
      </c>
      <c r="Y184" s="15" t="s">
        <v>28</v>
      </c>
      <c r="Z184" s="15" t="s">
        <v>28</v>
      </c>
      <c r="AA184" s="15" t="s">
        <v>28</v>
      </c>
      <c r="AB184" s="15" t="s">
        <v>28</v>
      </c>
      <c r="AC184" s="15" t="s">
        <v>28</v>
      </c>
      <c r="AD184" s="15" t="s">
        <v>28</v>
      </c>
      <c r="AE184" s="15" t="s">
        <v>28</v>
      </c>
      <c r="AF184" s="15" t="s">
        <v>28</v>
      </c>
      <c r="AG184" s="15" t="s">
        <v>28</v>
      </c>
      <c r="AH184" s="15" t="s">
        <v>28</v>
      </c>
      <c r="AI184" s="15" t="s">
        <v>28</v>
      </c>
      <c r="AJ184" s="15" t="s">
        <v>28</v>
      </c>
      <c r="AK184" s="15" t="s">
        <v>28</v>
      </c>
      <c r="AL184" s="15" t="s">
        <v>28</v>
      </c>
      <c r="AM184" s="15" t="s">
        <v>28</v>
      </c>
      <c r="AN184" s="15" t="s">
        <v>28</v>
      </c>
      <c r="AO184" s="15" t="s">
        <v>28</v>
      </c>
      <c r="AP184" s="17" t="s">
        <v>627</v>
      </c>
      <c r="AQ184" s="17" t="s">
        <v>628</v>
      </c>
      <c r="AR184" s="17" t="s">
        <v>591</v>
      </c>
      <c r="AS184" s="17" t="s">
        <v>592</v>
      </c>
      <c r="AT184" s="17" t="s">
        <v>602</v>
      </c>
      <c r="AU184" s="17" t="s">
        <v>464</v>
      </c>
      <c r="AV184" s="15"/>
      <c r="BO184" s="17" t="s">
        <v>722</v>
      </c>
      <c r="BP184" s="17" t="s">
        <v>163</v>
      </c>
      <c r="BQ184" s="17">
        <v>7</v>
      </c>
      <c r="BR184" s="17" t="s">
        <v>772</v>
      </c>
    </row>
    <row r="185" spans="1:70" x14ac:dyDescent="0.25">
      <c r="A185" s="15" t="s">
        <v>125</v>
      </c>
      <c r="B185" s="17" t="s">
        <v>148</v>
      </c>
      <c r="C185" s="15" t="s">
        <v>301</v>
      </c>
      <c r="D185" s="15">
        <v>28.620999999999999</v>
      </c>
      <c r="E185" s="15">
        <v>0.03</v>
      </c>
      <c r="F185" s="16">
        <f>Table1[[#This Row],[Column2]]-Table1[[#This Row],[Column22]]</f>
        <v>28.590999999999998</v>
      </c>
      <c r="G185" s="16">
        <f>Table1[[#This Row],[Column2]]+Table1[[#This Row],[Column22]]</f>
        <v>28.651</v>
      </c>
      <c r="H185" s="15" t="s">
        <v>322</v>
      </c>
      <c r="I185" s="15" t="s">
        <v>275</v>
      </c>
      <c r="J185" s="15">
        <v>28.606999999999999</v>
      </c>
      <c r="K185" s="15">
        <v>0.03</v>
      </c>
      <c r="L185" s="16">
        <f>Table1[[#This Row],[Column3]]-Table1[[#This Row],[Column4]]</f>
        <v>28.576999999999998</v>
      </c>
      <c r="M185" s="16">
        <f>Table1[[#This Row],[Column3]]+Table1[[#This Row],[Column4]]</f>
        <v>28.637</v>
      </c>
      <c r="N185" s="15" t="s">
        <v>30</v>
      </c>
      <c r="O185" s="15" t="s">
        <v>326</v>
      </c>
      <c r="P185" s="15" t="s">
        <v>312</v>
      </c>
      <c r="Q185" s="15">
        <v>397.1</v>
      </c>
      <c r="R185" s="15">
        <v>0.5</v>
      </c>
      <c r="S185" s="15">
        <f>Table1[[#This Row],[Column5]]-Table1[[#This Row],[Column6]]</f>
        <v>396.6</v>
      </c>
      <c r="T185" s="15">
        <f>Table1[[#This Row],[Column5]]+Table1[[#This Row],[Column6]]</f>
        <v>397.6</v>
      </c>
      <c r="U185" s="15" t="s">
        <v>73</v>
      </c>
      <c r="V185" s="17">
        <v>205</v>
      </c>
      <c r="W185" s="15" t="s">
        <v>28</v>
      </c>
      <c r="X185" s="15" t="s">
        <v>28</v>
      </c>
      <c r="Y185" s="15" t="s">
        <v>6</v>
      </c>
      <c r="Z185" s="15" t="s">
        <v>28</v>
      </c>
      <c r="AA185" s="15" t="s">
        <v>28</v>
      </c>
      <c r="AB185" s="15" t="s">
        <v>28</v>
      </c>
      <c r="AC185" s="15" t="s">
        <v>28</v>
      </c>
      <c r="AD185" s="15" t="s">
        <v>28</v>
      </c>
      <c r="AE185" s="15" t="s">
        <v>28</v>
      </c>
      <c r="AF185" s="15" t="s">
        <v>28</v>
      </c>
      <c r="AG185" s="15" t="s">
        <v>28</v>
      </c>
      <c r="AH185" s="15" t="s">
        <v>28</v>
      </c>
      <c r="AI185" s="15" t="s">
        <v>28</v>
      </c>
      <c r="AJ185" s="15" t="s">
        <v>28</v>
      </c>
      <c r="AK185" s="15" t="s">
        <v>28</v>
      </c>
      <c r="AL185" s="15" t="s">
        <v>28</v>
      </c>
      <c r="AM185" s="15" t="s">
        <v>28</v>
      </c>
      <c r="AN185" s="15" t="s">
        <v>28</v>
      </c>
      <c r="AO185" s="15" t="s">
        <v>28</v>
      </c>
      <c r="AP185" s="17" t="s">
        <v>627</v>
      </c>
      <c r="AQ185" s="17" t="s">
        <v>628</v>
      </c>
      <c r="AR185" s="17" t="s">
        <v>610</v>
      </c>
      <c r="AS185" s="17" t="s">
        <v>611</v>
      </c>
      <c r="AT185" s="17" t="s">
        <v>602</v>
      </c>
      <c r="AU185" s="17" t="s">
        <v>464</v>
      </c>
      <c r="AV185" s="15"/>
      <c r="BO185" s="17" t="s">
        <v>722</v>
      </c>
      <c r="BQ185" s="17">
        <v>7</v>
      </c>
      <c r="BR185" s="17" t="s">
        <v>772</v>
      </c>
    </row>
    <row r="186" spans="1:70" x14ac:dyDescent="0.25">
      <c r="A186" s="15" t="s">
        <v>505</v>
      </c>
      <c r="B186" s="17" t="s">
        <v>148</v>
      </c>
      <c r="C186" s="15" t="s">
        <v>277</v>
      </c>
      <c r="D186" s="15">
        <v>28.602</v>
      </c>
      <c r="E186" s="15">
        <v>3.1E-2</v>
      </c>
      <c r="F186" s="27">
        <f>Table1[[#This Row],[Column2]]-Table1[[#This Row],[Column22]]</f>
        <v>28.571000000000002</v>
      </c>
      <c r="G186" s="27">
        <f>Table1[[#This Row],[Column2]]+Table1[[#This Row],[Column22]]</f>
        <v>28.632999999999999</v>
      </c>
      <c r="H186" s="15" t="s">
        <v>380</v>
      </c>
      <c r="I186" s="16" t="s">
        <v>381</v>
      </c>
      <c r="J186" s="16">
        <v>27.831</v>
      </c>
      <c r="K186" s="16">
        <v>3.1E-2</v>
      </c>
      <c r="L186" s="27">
        <f>Table1[[#This Row],[Column3]]-Table1[[#This Row],[Column4]]</f>
        <v>27.8</v>
      </c>
      <c r="M186" s="27">
        <f>Table1[[#This Row],[Column3]]+Table1[[#This Row],[Column4]]</f>
        <v>27.861999999999998</v>
      </c>
      <c r="N186" s="15" t="s">
        <v>30</v>
      </c>
      <c r="O186" s="28" t="s">
        <v>324</v>
      </c>
      <c r="P186" s="15" t="s">
        <v>506</v>
      </c>
      <c r="Q186" s="26">
        <v>478.7</v>
      </c>
      <c r="R186" s="26">
        <v>0.5</v>
      </c>
      <c r="S186" s="26">
        <f>Table1[[#This Row],[Column5]]-Table1[[#This Row],[Column6]]</f>
        <v>478.2</v>
      </c>
      <c r="T186" s="26">
        <f>Table1[[#This Row],[Column5]]+Table1[[#This Row],[Column6]]</f>
        <v>479.2</v>
      </c>
      <c r="U186" s="15" t="s">
        <v>24</v>
      </c>
      <c r="V186" s="26">
        <v>270</v>
      </c>
      <c r="W186" s="15" t="s">
        <v>28</v>
      </c>
      <c r="X186" s="15" t="s">
        <v>27</v>
      </c>
      <c r="Y186" s="15" t="s">
        <v>28</v>
      </c>
      <c r="Z186" s="15" t="s">
        <v>28</v>
      </c>
      <c r="AA186" s="15" t="s">
        <v>28</v>
      </c>
      <c r="AB186" s="15" t="s">
        <v>28</v>
      </c>
      <c r="AC186" s="15" t="s">
        <v>28</v>
      </c>
      <c r="AD186" s="15" t="s">
        <v>28</v>
      </c>
      <c r="AE186" s="15" t="s">
        <v>28</v>
      </c>
      <c r="AF186" s="15" t="s">
        <v>28</v>
      </c>
      <c r="AG186" s="15" t="s">
        <v>28</v>
      </c>
      <c r="AH186" s="15" t="s">
        <v>28</v>
      </c>
      <c r="AI186" s="15" t="s">
        <v>28</v>
      </c>
      <c r="AJ186" s="15" t="s">
        <v>28</v>
      </c>
      <c r="AK186" s="15" t="s">
        <v>28</v>
      </c>
      <c r="AL186" s="15" t="s">
        <v>28</v>
      </c>
      <c r="AM186" s="15" t="s">
        <v>28</v>
      </c>
      <c r="AN186" s="15" t="s">
        <v>28</v>
      </c>
      <c r="AO186" s="15" t="s">
        <v>28</v>
      </c>
      <c r="AP186" s="17" t="s">
        <v>620</v>
      </c>
      <c r="AQ186" s="17" t="s">
        <v>613</v>
      </c>
      <c r="AR186" s="17" t="s">
        <v>591</v>
      </c>
      <c r="AS186" s="17" t="s">
        <v>592</v>
      </c>
      <c r="AT186" s="17" t="s">
        <v>606</v>
      </c>
      <c r="AU186" s="17" t="s">
        <v>464</v>
      </c>
      <c r="AV186" s="15"/>
      <c r="BO186" s="17" t="s">
        <v>723</v>
      </c>
      <c r="BQ186" s="17">
        <v>7</v>
      </c>
      <c r="BR186" s="17" t="s">
        <v>772</v>
      </c>
    </row>
    <row r="187" spans="1:70" x14ac:dyDescent="0.25">
      <c r="A187" s="15" t="s">
        <v>510</v>
      </c>
      <c r="B187" s="29" t="s">
        <v>511</v>
      </c>
      <c r="C187" s="27" t="s">
        <v>277</v>
      </c>
      <c r="D187" s="27">
        <v>28.602</v>
      </c>
      <c r="E187" s="27">
        <v>3.1E-2</v>
      </c>
      <c r="F187" s="27">
        <f>Table1[[#This Row],[Column2]]-Table1[[#This Row],[Column22]]</f>
        <v>28.571000000000002</v>
      </c>
      <c r="G187" s="27">
        <f>Table1[[#This Row],[Column2]]+Table1[[#This Row],[Column22]]</f>
        <v>28.632999999999999</v>
      </c>
      <c r="H187" s="27" t="s">
        <v>322</v>
      </c>
      <c r="I187" s="16" t="s">
        <v>381</v>
      </c>
      <c r="J187" s="16">
        <v>27.831</v>
      </c>
      <c r="K187" s="16">
        <v>3.1E-2</v>
      </c>
      <c r="L187" s="27">
        <f>Table1[[#This Row],[Column3]]-Table1[[#This Row],[Column4]]</f>
        <v>27.8</v>
      </c>
      <c r="M187" s="27">
        <f>Table1[[#This Row],[Column3]]+Table1[[#This Row],[Column4]]</f>
        <v>27.861999999999998</v>
      </c>
      <c r="N187" s="27" t="s">
        <v>30</v>
      </c>
      <c r="O187" s="26" t="s">
        <v>324</v>
      </c>
      <c r="P187" s="15" t="s">
        <v>295</v>
      </c>
      <c r="Q187" s="26">
        <v>498.7</v>
      </c>
      <c r="R187" s="26">
        <v>0.5</v>
      </c>
      <c r="S187" s="26">
        <f>Table1[[#This Row],[Column5]]-Table1[[#This Row],[Column6]]</f>
        <v>498.2</v>
      </c>
      <c r="T187" s="26">
        <f>Table1[[#This Row],[Column5]]+Table1[[#This Row],[Column6]]</f>
        <v>499.2</v>
      </c>
      <c r="U187" s="15" t="s">
        <v>24</v>
      </c>
      <c r="V187" s="26">
        <v>270</v>
      </c>
      <c r="W187" s="26" t="s">
        <v>28</v>
      </c>
      <c r="X187" s="15" t="s">
        <v>27</v>
      </c>
      <c r="Y187" s="15" t="s">
        <v>28</v>
      </c>
      <c r="Z187" s="15" t="s">
        <v>28</v>
      </c>
      <c r="AA187" s="15" t="s">
        <v>28</v>
      </c>
      <c r="AB187" s="15" t="s">
        <v>28</v>
      </c>
      <c r="AC187" s="15" t="s">
        <v>28</v>
      </c>
      <c r="AD187" s="15" t="s">
        <v>28</v>
      </c>
      <c r="AE187" s="15" t="s">
        <v>28</v>
      </c>
      <c r="AF187" s="15" t="s">
        <v>28</v>
      </c>
      <c r="AG187" s="15" t="s">
        <v>28</v>
      </c>
      <c r="AH187" s="15" t="s">
        <v>28</v>
      </c>
      <c r="AI187" s="15" t="s">
        <v>28</v>
      </c>
      <c r="AJ187" s="15" t="s">
        <v>28</v>
      </c>
      <c r="AK187" s="15" t="s">
        <v>28</v>
      </c>
      <c r="AL187" s="15" t="s">
        <v>28</v>
      </c>
      <c r="AM187" s="15" t="s">
        <v>28</v>
      </c>
      <c r="AN187" s="15" t="s">
        <v>28</v>
      </c>
      <c r="AO187" s="15" t="s">
        <v>28</v>
      </c>
      <c r="AP187" s="17" t="s">
        <v>620</v>
      </c>
      <c r="AQ187" s="17" t="s">
        <v>613</v>
      </c>
      <c r="AR187" s="17" t="s">
        <v>591</v>
      </c>
      <c r="AS187" s="17" t="s">
        <v>592</v>
      </c>
      <c r="AT187" s="17" t="s">
        <v>606</v>
      </c>
      <c r="AU187" s="17" t="s">
        <v>464</v>
      </c>
      <c r="AV187" s="15"/>
      <c r="BO187" s="17" t="s">
        <v>723</v>
      </c>
      <c r="BQ187" s="17">
        <v>7</v>
      </c>
      <c r="BR187" s="17" t="s">
        <v>772</v>
      </c>
    </row>
    <row r="188" spans="1:70" x14ac:dyDescent="0.25">
      <c r="A188" s="15" t="s">
        <v>378</v>
      </c>
      <c r="B188" s="17" t="s">
        <v>148</v>
      </c>
      <c r="C188" s="15" t="s">
        <v>277</v>
      </c>
      <c r="D188" s="15">
        <v>28.602</v>
      </c>
      <c r="E188" s="15">
        <v>3.1E-2</v>
      </c>
      <c r="F188" s="16">
        <f>Table1[[#This Row],[Column2]]-Table1[[#This Row],[Column22]]</f>
        <v>28.571000000000002</v>
      </c>
      <c r="G188" s="16">
        <f>Table1[[#This Row],[Column2]]+Table1[[#This Row],[Column22]]</f>
        <v>28.632999999999999</v>
      </c>
      <c r="H188" s="15" t="s">
        <v>380</v>
      </c>
      <c r="I188" s="16" t="s">
        <v>381</v>
      </c>
      <c r="J188" s="16">
        <v>27.831</v>
      </c>
      <c r="K188" s="16">
        <v>3.1E-2</v>
      </c>
      <c r="L188" s="16">
        <f>Table1[[#This Row],[Column3]]-Table1[[#This Row],[Column4]]</f>
        <v>27.8</v>
      </c>
      <c r="M188" s="16">
        <f>Table1[[#This Row],[Column3]]+Table1[[#This Row],[Column4]]</f>
        <v>27.861999999999998</v>
      </c>
      <c r="N188" s="15" t="s">
        <v>30</v>
      </c>
      <c r="O188" s="15" t="s">
        <v>326</v>
      </c>
      <c r="P188" s="15" t="s">
        <v>382</v>
      </c>
      <c r="Q188" s="15">
        <v>473.7</v>
      </c>
      <c r="R188" s="15">
        <v>0.5</v>
      </c>
      <c r="S188" s="15">
        <f>Table1[[#This Row],[Column5]]-Table1[[#This Row],[Column6]]</f>
        <v>473.2</v>
      </c>
      <c r="T188" s="15">
        <f>Table1[[#This Row],[Column5]]+Table1[[#This Row],[Column6]]</f>
        <v>474.2</v>
      </c>
      <c r="U188" s="15" t="s">
        <v>24</v>
      </c>
      <c r="V188" s="17">
        <v>241</v>
      </c>
      <c r="W188" s="15" t="s">
        <v>28</v>
      </c>
      <c r="X188" s="15" t="s">
        <v>27</v>
      </c>
      <c r="Y188" s="15" t="s">
        <v>28</v>
      </c>
      <c r="Z188" s="15" t="s">
        <v>28</v>
      </c>
      <c r="AA188" s="15" t="s">
        <v>28</v>
      </c>
      <c r="AB188" s="15" t="s">
        <v>28</v>
      </c>
      <c r="AC188" s="15" t="s">
        <v>28</v>
      </c>
      <c r="AD188" s="15" t="s">
        <v>28</v>
      </c>
      <c r="AE188" s="15" t="s">
        <v>28</v>
      </c>
      <c r="AF188" s="15" t="s">
        <v>28</v>
      </c>
      <c r="AG188" s="15" t="s">
        <v>28</v>
      </c>
      <c r="AH188" s="15" t="s">
        <v>28</v>
      </c>
      <c r="AI188" s="15" t="s">
        <v>28</v>
      </c>
      <c r="AJ188" s="15" t="s">
        <v>28</v>
      </c>
      <c r="AK188" s="15" t="s">
        <v>28</v>
      </c>
      <c r="AL188" s="15" t="s">
        <v>28</v>
      </c>
      <c r="AM188" s="15" t="s">
        <v>28</v>
      </c>
      <c r="AN188" s="15" t="s">
        <v>28</v>
      </c>
      <c r="AO188" s="15" t="s">
        <v>28</v>
      </c>
      <c r="AP188" s="17" t="s">
        <v>620</v>
      </c>
      <c r="AQ188" s="17" t="s">
        <v>613</v>
      </c>
      <c r="AR188" s="17" t="s">
        <v>591</v>
      </c>
      <c r="AS188" s="17" t="s">
        <v>592</v>
      </c>
      <c r="AT188" s="17" t="s">
        <v>606</v>
      </c>
      <c r="AU188" s="17" t="s">
        <v>464</v>
      </c>
      <c r="AV188" s="15"/>
      <c r="BO188" s="17" t="s">
        <v>723</v>
      </c>
      <c r="BP188" s="17" t="s">
        <v>728</v>
      </c>
      <c r="BQ188" s="17">
        <v>7</v>
      </c>
      <c r="BR188" s="17" t="s">
        <v>772</v>
      </c>
    </row>
    <row r="189" spans="1:70" x14ac:dyDescent="0.25">
      <c r="A189" s="15" t="s">
        <v>379</v>
      </c>
      <c r="B189" s="17" t="s">
        <v>148</v>
      </c>
      <c r="C189" s="15" t="s">
        <v>277</v>
      </c>
      <c r="D189" s="15">
        <v>28.602</v>
      </c>
      <c r="E189" s="15">
        <v>3.1E-2</v>
      </c>
      <c r="F189" s="16">
        <f>Table1[[#This Row],[Column2]]-Table1[[#This Row],[Column22]]</f>
        <v>28.571000000000002</v>
      </c>
      <c r="G189" s="16">
        <f>Table1[[#This Row],[Column2]]+Table1[[#This Row],[Column22]]</f>
        <v>28.632999999999999</v>
      </c>
      <c r="H189" s="15" t="s">
        <v>380</v>
      </c>
      <c r="I189" s="16" t="s">
        <v>381</v>
      </c>
      <c r="J189" s="16">
        <v>27.831</v>
      </c>
      <c r="K189" s="16">
        <v>3.1E-2</v>
      </c>
      <c r="L189" s="16">
        <f>Table1[[#This Row],[Column3]]-Table1[[#This Row],[Column4]]</f>
        <v>27.8</v>
      </c>
      <c r="M189" s="16">
        <f>Table1[[#This Row],[Column3]]+Table1[[#This Row],[Column4]]</f>
        <v>27.861999999999998</v>
      </c>
      <c r="N189" s="15" t="s">
        <v>30</v>
      </c>
      <c r="O189" s="15" t="s">
        <v>326</v>
      </c>
      <c r="P189" s="15" t="s">
        <v>383</v>
      </c>
      <c r="Q189" s="15">
        <v>493.7</v>
      </c>
      <c r="R189" s="15">
        <v>0.5</v>
      </c>
      <c r="S189" s="15">
        <f>Table1[[#This Row],[Column5]]-Table1[[#This Row],[Column6]]</f>
        <v>493.2</v>
      </c>
      <c r="T189" s="15">
        <f>Table1[[#This Row],[Column5]]+Table1[[#This Row],[Column6]]</f>
        <v>494.2</v>
      </c>
      <c r="U189" s="15" t="s">
        <v>24</v>
      </c>
      <c r="V189" s="17">
        <v>251</v>
      </c>
      <c r="W189" s="15" t="s">
        <v>28</v>
      </c>
      <c r="X189" s="15" t="s">
        <v>27</v>
      </c>
      <c r="Y189" s="15" t="s">
        <v>28</v>
      </c>
      <c r="Z189" s="15" t="s">
        <v>28</v>
      </c>
      <c r="AA189" s="15" t="s">
        <v>28</v>
      </c>
      <c r="AB189" s="15" t="s">
        <v>28</v>
      </c>
      <c r="AC189" s="15" t="s">
        <v>28</v>
      </c>
      <c r="AD189" s="15" t="s">
        <v>28</v>
      </c>
      <c r="AE189" s="15" t="s">
        <v>28</v>
      </c>
      <c r="AF189" s="15" t="s">
        <v>28</v>
      </c>
      <c r="AG189" s="15" t="s">
        <v>28</v>
      </c>
      <c r="AH189" s="15" t="s">
        <v>28</v>
      </c>
      <c r="AI189" s="15" t="s">
        <v>28</v>
      </c>
      <c r="AJ189" s="15" t="s">
        <v>28</v>
      </c>
      <c r="AK189" s="15" t="s">
        <v>28</v>
      </c>
      <c r="AL189" s="15" t="s">
        <v>28</v>
      </c>
      <c r="AM189" s="15" t="s">
        <v>28</v>
      </c>
      <c r="AN189" s="15" t="s">
        <v>28</v>
      </c>
      <c r="AO189" s="15" t="s">
        <v>28</v>
      </c>
      <c r="AP189" s="17" t="s">
        <v>620</v>
      </c>
      <c r="AQ189" s="17" t="s">
        <v>613</v>
      </c>
      <c r="AR189" s="17" t="s">
        <v>591</v>
      </c>
      <c r="AS189" s="17" t="s">
        <v>592</v>
      </c>
      <c r="AT189" s="17" t="s">
        <v>606</v>
      </c>
      <c r="AU189" s="17" t="s">
        <v>464</v>
      </c>
      <c r="AV189" s="15"/>
      <c r="BO189" s="17" t="s">
        <v>723</v>
      </c>
      <c r="BQ189" s="17">
        <v>7</v>
      </c>
      <c r="BR189" s="17" t="s">
        <v>772</v>
      </c>
    </row>
    <row r="190" spans="1:70" x14ac:dyDescent="0.25">
      <c r="A190" s="15" t="s">
        <v>402</v>
      </c>
      <c r="B190" s="17" t="s">
        <v>148</v>
      </c>
      <c r="C190" s="15" t="s">
        <v>301</v>
      </c>
      <c r="D190" s="15">
        <v>28.620999999999999</v>
      </c>
      <c r="E190" s="15">
        <v>0.03</v>
      </c>
      <c r="F190" s="16">
        <f>Table1[[#This Row],[Column2]]-Table1[[#This Row],[Column22]]</f>
        <v>28.590999999999998</v>
      </c>
      <c r="G190" s="16">
        <f>Table1[[#This Row],[Column2]]+Table1[[#This Row],[Column22]]</f>
        <v>28.651</v>
      </c>
      <c r="H190" s="15" t="s">
        <v>380</v>
      </c>
      <c r="I190" s="16" t="s">
        <v>302</v>
      </c>
      <c r="J190" s="16">
        <v>27.844999999999999</v>
      </c>
      <c r="K190" s="16">
        <v>0.03</v>
      </c>
      <c r="L190" s="16">
        <f>Table1[[#This Row],[Column3]]-Table1[[#This Row],[Column4]]</f>
        <v>27.814999999999998</v>
      </c>
      <c r="M190" s="16">
        <f>Table1[[#This Row],[Column3]]+Table1[[#This Row],[Column4]]</f>
        <v>27.875</v>
      </c>
      <c r="N190" s="15" t="s">
        <v>30</v>
      </c>
      <c r="O190" s="15" t="s">
        <v>326</v>
      </c>
      <c r="P190" s="15" t="s">
        <v>403</v>
      </c>
      <c r="Q190" s="15">
        <v>417.2</v>
      </c>
      <c r="R190" s="15">
        <v>0.5</v>
      </c>
      <c r="S190" s="15">
        <f>Table1[[#This Row],[Column5]]-Table1[[#This Row],[Column6]]</f>
        <v>416.7</v>
      </c>
      <c r="T190" s="15">
        <f>Table1[[#This Row],[Column5]]+Table1[[#This Row],[Column6]]</f>
        <v>417.7</v>
      </c>
      <c r="U190" s="15" t="s">
        <v>73</v>
      </c>
      <c r="V190" s="17">
        <v>178</v>
      </c>
      <c r="W190" s="15">
        <v>215</v>
      </c>
      <c r="X190" s="15" t="s">
        <v>28</v>
      </c>
      <c r="Y190" s="15" t="s">
        <v>28</v>
      </c>
      <c r="Z190" s="15" t="s">
        <v>28</v>
      </c>
      <c r="AA190" s="15" t="s">
        <v>8</v>
      </c>
      <c r="AB190" s="15" t="s">
        <v>28</v>
      </c>
      <c r="AC190" s="15" t="s">
        <v>28</v>
      </c>
      <c r="AD190" s="15" t="s">
        <v>28</v>
      </c>
      <c r="AE190" s="15" t="s">
        <v>28</v>
      </c>
      <c r="AF190" s="15" t="s">
        <v>28</v>
      </c>
      <c r="AG190" s="15" t="s">
        <v>28</v>
      </c>
      <c r="AH190" s="15" t="s">
        <v>28</v>
      </c>
      <c r="AI190" s="15" t="s">
        <v>28</v>
      </c>
      <c r="AJ190" s="15" t="s">
        <v>28</v>
      </c>
      <c r="AK190" s="15" t="s">
        <v>28</v>
      </c>
      <c r="AL190" s="15" t="s">
        <v>28</v>
      </c>
      <c r="AM190" s="15" t="s">
        <v>28</v>
      </c>
      <c r="AN190" s="15" t="s">
        <v>28</v>
      </c>
      <c r="AO190" s="15" t="s">
        <v>28</v>
      </c>
      <c r="AP190" s="17" t="s">
        <v>627</v>
      </c>
      <c r="AQ190" s="17" t="s">
        <v>628</v>
      </c>
      <c r="AR190" s="17" t="s">
        <v>591</v>
      </c>
      <c r="AS190" s="17" t="s">
        <v>592</v>
      </c>
      <c r="AT190" s="17" t="s">
        <v>602</v>
      </c>
      <c r="AU190" s="17" t="s">
        <v>464</v>
      </c>
      <c r="AV190" s="15"/>
      <c r="BO190" s="17" t="s">
        <v>722</v>
      </c>
      <c r="BQ190" s="17">
        <v>8</v>
      </c>
      <c r="BR190" s="17" t="s">
        <v>772</v>
      </c>
    </row>
    <row r="191" spans="1:70" x14ac:dyDescent="0.25">
      <c r="A191" s="15" t="s">
        <v>404</v>
      </c>
      <c r="B191" s="17" t="s">
        <v>148</v>
      </c>
      <c r="C191" s="15" t="s">
        <v>301</v>
      </c>
      <c r="D191" s="15">
        <v>28.620999999999999</v>
      </c>
      <c r="E191" s="15">
        <v>0.03</v>
      </c>
      <c r="F191" s="16">
        <f>Table1[[#This Row],[Column2]]-Table1[[#This Row],[Column22]]</f>
        <v>28.590999999999998</v>
      </c>
      <c r="G191" s="16">
        <f>Table1[[#This Row],[Column2]]+Table1[[#This Row],[Column22]]</f>
        <v>28.651</v>
      </c>
      <c r="H191" s="15" t="s">
        <v>380</v>
      </c>
      <c r="I191" s="15" t="s">
        <v>248</v>
      </c>
      <c r="J191" s="15">
        <v>26.265999999999998</v>
      </c>
      <c r="K191" s="15">
        <v>3.1E-2</v>
      </c>
      <c r="L191" s="16">
        <f>Table1[[#This Row],[Column3]]-Table1[[#This Row],[Column4]]</f>
        <v>26.234999999999999</v>
      </c>
      <c r="M191" s="16">
        <f>Table1[[#This Row],[Column3]]+Table1[[#This Row],[Column4]]</f>
        <v>26.296999999999997</v>
      </c>
      <c r="N191" s="15" t="s">
        <v>30</v>
      </c>
      <c r="O191" s="15" t="s">
        <v>326</v>
      </c>
      <c r="P191" s="15" t="s">
        <v>405</v>
      </c>
      <c r="Q191" s="15">
        <v>701.5</v>
      </c>
      <c r="R191" s="15">
        <v>0.5</v>
      </c>
      <c r="S191" s="15">
        <f>Table1[[#This Row],[Column5]]-Table1[[#This Row],[Column6]]</f>
        <v>701</v>
      </c>
      <c r="T191" s="15">
        <f>Table1[[#This Row],[Column5]]+Table1[[#This Row],[Column6]]</f>
        <v>702</v>
      </c>
      <c r="U191" s="15" t="s">
        <v>73</v>
      </c>
      <c r="V191" s="17">
        <v>460</v>
      </c>
      <c r="W191" s="15">
        <v>510</v>
      </c>
      <c r="X191" s="15" t="s">
        <v>28</v>
      </c>
      <c r="Y191" s="15" t="s">
        <v>28</v>
      </c>
      <c r="Z191" s="15" t="s">
        <v>28</v>
      </c>
      <c r="AA191" s="15" t="s">
        <v>8</v>
      </c>
      <c r="AB191" s="15" t="s">
        <v>28</v>
      </c>
      <c r="AC191" s="15" t="s">
        <v>28</v>
      </c>
      <c r="AD191" s="15" t="s">
        <v>28</v>
      </c>
      <c r="AE191" s="15" t="s">
        <v>28</v>
      </c>
      <c r="AF191" s="15" t="s">
        <v>28</v>
      </c>
      <c r="AG191" s="15" t="s">
        <v>28</v>
      </c>
      <c r="AH191" s="15" t="s">
        <v>28</v>
      </c>
      <c r="AI191" s="15" t="s">
        <v>28</v>
      </c>
      <c r="AJ191" s="15" t="s">
        <v>28</v>
      </c>
      <c r="AK191" s="15" t="s">
        <v>28</v>
      </c>
      <c r="AL191" s="15" t="s">
        <v>28</v>
      </c>
      <c r="AM191" s="15" t="s">
        <v>28</v>
      </c>
      <c r="AN191" s="15" t="s">
        <v>28</v>
      </c>
      <c r="AO191" s="15" t="s">
        <v>406</v>
      </c>
      <c r="AP191" s="17" t="s">
        <v>627</v>
      </c>
      <c r="AQ191" s="17" t="s">
        <v>628</v>
      </c>
      <c r="AR191" s="17" t="s">
        <v>477</v>
      </c>
      <c r="AS191" s="17" t="s">
        <v>462</v>
      </c>
      <c r="AT191" s="17" t="s">
        <v>602</v>
      </c>
      <c r="AU191" s="17" t="s">
        <v>464</v>
      </c>
      <c r="AV191" s="15"/>
      <c r="BO191" s="17" t="s">
        <v>722</v>
      </c>
      <c r="BQ191" s="17">
        <v>9</v>
      </c>
      <c r="BR191" s="17" t="s">
        <v>772</v>
      </c>
    </row>
    <row r="192" spans="1:70" x14ac:dyDescent="0.25">
      <c r="A192" s="15" t="s">
        <v>399</v>
      </c>
      <c r="B192" s="17" t="s">
        <v>148</v>
      </c>
      <c r="C192" s="15" t="s">
        <v>301</v>
      </c>
      <c r="D192" s="15">
        <v>28.620999999999999</v>
      </c>
      <c r="E192" s="15">
        <v>0.03</v>
      </c>
      <c r="F192" s="16">
        <f>Table1[[#This Row],[Column2]]-Table1[[#This Row],[Column22]]</f>
        <v>28.590999999999998</v>
      </c>
      <c r="G192" s="16">
        <f>Table1[[#This Row],[Column2]]+Table1[[#This Row],[Column22]]</f>
        <v>28.651</v>
      </c>
      <c r="H192" s="15" t="s">
        <v>380</v>
      </c>
      <c r="I192" s="15" t="s">
        <v>248</v>
      </c>
      <c r="J192" s="15">
        <v>26.265999999999998</v>
      </c>
      <c r="K192" s="15">
        <v>3.1E-2</v>
      </c>
      <c r="L192" s="16">
        <f>Table1[[#This Row],[Column3]]-Table1[[#This Row],[Column4]]</f>
        <v>26.234999999999999</v>
      </c>
      <c r="M192" s="16">
        <f>Table1[[#This Row],[Column3]]+Table1[[#This Row],[Column4]]</f>
        <v>26.296999999999997</v>
      </c>
      <c r="N192" s="15" t="s">
        <v>30</v>
      </c>
      <c r="O192" s="15" t="s">
        <v>326</v>
      </c>
      <c r="P192" s="15" t="s">
        <v>400</v>
      </c>
      <c r="Q192" s="15">
        <v>416.5</v>
      </c>
      <c r="R192" s="15">
        <v>0.5</v>
      </c>
      <c r="S192" s="15">
        <f>Table1[[#This Row],[Column5]]-Table1[[#This Row],[Column6]]</f>
        <v>416</v>
      </c>
      <c r="T192" s="15">
        <f>Table1[[#This Row],[Column5]]+Table1[[#This Row],[Column6]]</f>
        <v>417</v>
      </c>
      <c r="U192" s="15" t="s">
        <v>73</v>
      </c>
      <c r="V192" s="17">
        <v>185</v>
      </c>
      <c r="W192" s="15">
        <v>215</v>
      </c>
      <c r="X192" s="15" t="s">
        <v>28</v>
      </c>
      <c r="Y192" s="15" t="s">
        <v>28</v>
      </c>
      <c r="Z192" s="15" t="s">
        <v>28</v>
      </c>
      <c r="AA192" s="15" t="s">
        <v>8</v>
      </c>
      <c r="AB192" s="15" t="s">
        <v>28</v>
      </c>
      <c r="AC192" s="15" t="s">
        <v>28</v>
      </c>
      <c r="AD192" s="15" t="s">
        <v>28</v>
      </c>
      <c r="AE192" s="15" t="s">
        <v>28</v>
      </c>
      <c r="AF192" s="15" t="s">
        <v>28</v>
      </c>
      <c r="AG192" s="15" t="s">
        <v>28</v>
      </c>
      <c r="AH192" s="15" t="s">
        <v>28</v>
      </c>
      <c r="AI192" s="15" t="s">
        <v>28</v>
      </c>
      <c r="AJ192" s="15" t="s">
        <v>28</v>
      </c>
      <c r="AK192" s="15" t="s">
        <v>28</v>
      </c>
      <c r="AL192" s="15" t="s">
        <v>28</v>
      </c>
      <c r="AM192" s="15" t="s">
        <v>28</v>
      </c>
      <c r="AN192" s="15" t="s">
        <v>28</v>
      </c>
      <c r="AO192" s="15" t="s">
        <v>28</v>
      </c>
      <c r="AP192" s="17" t="s">
        <v>627</v>
      </c>
      <c r="AQ192" s="17" t="s">
        <v>628</v>
      </c>
      <c r="AR192" s="17" t="s">
        <v>477</v>
      </c>
      <c r="AS192" s="17" t="s">
        <v>462</v>
      </c>
      <c r="AT192" s="17" t="s">
        <v>602</v>
      </c>
      <c r="AU192" s="17" t="s">
        <v>464</v>
      </c>
      <c r="AV192" s="15"/>
      <c r="BO192" s="17" t="s">
        <v>722</v>
      </c>
      <c r="BQ192" s="17">
        <v>8</v>
      </c>
      <c r="BR192" s="17" t="s">
        <v>772</v>
      </c>
    </row>
    <row r="193" spans="1:70" x14ac:dyDescent="0.25">
      <c r="A193" s="15" t="s">
        <v>524</v>
      </c>
      <c r="B193" s="17" t="s">
        <v>148</v>
      </c>
      <c r="C193" s="15" t="s">
        <v>301</v>
      </c>
      <c r="D193" s="15">
        <v>28.620999999999999</v>
      </c>
      <c r="E193" s="15">
        <v>0.03</v>
      </c>
      <c r="F193" s="27">
        <f>Table1[[#This Row],[Column2]]-Table1[[#This Row],[Column22]]</f>
        <v>28.590999999999998</v>
      </c>
      <c r="G193" s="27">
        <f>Table1[[#This Row],[Column2]]+Table1[[#This Row],[Column22]]</f>
        <v>28.651</v>
      </c>
      <c r="H193" s="15" t="s">
        <v>380</v>
      </c>
      <c r="I193" s="16" t="s">
        <v>302</v>
      </c>
      <c r="J193" s="16">
        <v>27.844999999999999</v>
      </c>
      <c r="K193" s="16">
        <v>0.03</v>
      </c>
      <c r="L193" s="27">
        <f>Table1[[#This Row],[Column3]]-Table1[[#This Row],[Column4]]</f>
        <v>27.814999999999998</v>
      </c>
      <c r="M193" s="27">
        <f>Table1[[#This Row],[Column3]]+Table1[[#This Row],[Column4]]</f>
        <v>27.875</v>
      </c>
      <c r="N193" s="15" t="s">
        <v>30</v>
      </c>
      <c r="O193" s="15" t="s">
        <v>326</v>
      </c>
      <c r="P193" s="15" t="s">
        <v>525</v>
      </c>
      <c r="Q193" s="26">
        <v>713.7</v>
      </c>
      <c r="R193" s="26">
        <v>0.5</v>
      </c>
      <c r="S193" s="26">
        <f>Table1[[#This Row],[Column5]]-Table1[[#This Row],[Column6]]</f>
        <v>713.2</v>
      </c>
      <c r="T193" s="26">
        <f>Table1[[#This Row],[Column5]]+Table1[[#This Row],[Column6]]</f>
        <v>714.2</v>
      </c>
      <c r="U193" s="15" t="s">
        <v>73</v>
      </c>
      <c r="V193" s="26">
        <v>363</v>
      </c>
      <c r="W193" s="15">
        <v>555</v>
      </c>
      <c r="X193" s="15" t="s">
        <v>28</v>
      </c>
      <c r="Y193" s="15" t="s">
        <v>28</v>
      </c>
      <c r="Z193" s="15" t="s">
        <v>28</v>
      </c>
      <c r="AA193" s="15" t="s">
        <v>417</v>
      </c>
      <c r="AB193" s="15" t="s">
        <v>28</v>
      </c>
      <c r="AC193" s="15" t="s">
        <v>28</v>
      </c>
      <c r="AD193" s="15" t="s">
        <v>28</v>
      </c>
      <c r="AE193" s="15" t="s">
        <v>28</v>
      </c>
      <c r="AF193" s="15" t="s">
        <v>28</v>
      </c>
      <c r="AG193" s="15" t="s">
        <v>28</v>
      </c>
      <c r="AH193" s="15" t="s">
        <v>28</v>
      </c>
      <c r="AI193" s="15" t="s">
        <v>28</v>
      </c>
      <c r="AJ193" s="15" t="s">
        <v>28</v>
      </c>
      <c r="AK193" s="15" t="s">
        <v>28</v>
      </c>
      <c r="AL193" s="15" t="s">
        <v>28</v>
      </c>
      <c r="AM193" s="15" t="s">
        <v>28</v>
      </c>
      <c r="AN193" s="15" t="s">
        <v>28</v>
      </c>
      <c r="AO193" s="15" t="s">
        <v>28</v>
      </c>
      <c r="AP193" s="17" t="s">
        <v>627</v>
      </c>
      <c r="AQ193" s="17" t="s">
        <v>628</v>
      </c>
      <c r="AR193" s="17" t="s">
        <v>591</v>
      </c>
      <c r="AS193" s="17" t="s">
        <v>592</v>
      </c>
      <c r="AT193" s="17" t="s">
        <v>602</v>
      </c>
      <c r="AU193" s="17" t="s">
        <v>464</v>
      </c>
      <c r="AV193" s="15"/>
      <c r="BO193" s="17" t="s">
        <v>722</v>
      </c>
      <c r="BQ193" s="17">
        <v>8</v>
      </c>
      <c r="BR193" s="17" t="s">
        <v>772</v>
      </c>
    </row>
    <row r="194" spans="1:70" x14ac:dyDescent="0.25">
      <c r="A194" s="15" t="s">
        <v>526</v>
      </c>
      <c r="B194" s="17" t="s">
        <v>148</v>
      </c>
      <c r="C194" s="15" t="s">
        <v>301</v>
      </c>
      <c r="D194" s="15">
        <v>28.620999999999999</v>
      </c>
      <c r="E194" s="15">
        <v>0.03</v>
      </c>
      <c r="F194" s="27">
        <f>Table1[[#This Row],[Column2]]-Table1[[#This Row],[Column22]]</f>
        <v>28.590999999999998</v>
      </c>
      <c r="G194" s="27">
        <f>Table1[[#This Row],[Column2]]+Table1[[#This Row],[Column22]]</f>
        <v>28.651</v>
      </c>
      <c r="H194" s="15" t="s">
        <v>380</v>
      </c>
      <c r="I194" s="16" t="s">
        <v>302</v>
      </c>
      <c r="J194" s="16">
        <v>27.844999999999999</v>
      </c>
      <c r="K194" s="16">
        <v>0.03</v>
      </c>
      <c r="L194" s="27">
        <f>Table1[[#This Row],[Column3]]-Table1[[#This Row],[Column4]]</f>
        <v>27.814999999999998</v>
      </c>
      <c r="M194" s="27">
        <f>Table1[[#This Row],[Column3]]+Table1[[#This Row],[Column4]]</f>
        <v>27.875</v>
      </c>
      <c r="N194" s="15" t="s">
        <v>30</v>
      </c>
      <c r="O194" s="15" t="s">
        <v>326</v>
      </c>
      <c r="P194" s="15" t="s">
        <v>527</v>
      </c>
      <c r="Q194" s="33">
        <v>433.7</v>
      </c>
      <c r="R194" s="33">
        <v>0.5</v>
      </c>
      <c r="S194" s="33">
        <f>Table1[[#This Row],[Column5]]-Table1[[#This Row],[Column6]]</f>
        <v>433.2</v>
      </c>
      <c r="T194" s="33">
        <f>Table1[[#This Row],[Column5]]+Table1[[#This Row],[Column6]]</f>
        <v>434.2</v>
      </c>
      <c r="U194" s="15" t="s">
        <v>73</v>
      </c>
      <c r="V194" s="33" t="s">
        <v>28</v>
      </c>
      <c r="W194" s="33">
        <v>196</v>
      </c>
      <c r="X194" s="15" t="s">
        <v>28</v>
      </c>
      <c r="Y194" s="15" t="s">
        <v>28</v>
      </c>
      <c r="Z194" s="15" t="s">
        <v>28</v>
      </c>
      <c r="AA194" s="15" t="s">
        <v>28</v>
      </c>
      <c r="AB194" s="15" t="s">
        <v>28</v>
      </c>
      <c r="AC194" s="15" t="s">
        <v>28</v>
      </c>
      <c r="AD194" s="15" t="s">
        <v>28</v>
      </c>
      <c r="AE194" s="15" t="s">
        <v>28</v>
      </c>
      <c r="AF194" s="15" t="s">
        <v>28</v>
      </c>
      <c r="AG194" s="15" t="s">
        <v>28</v>
      </c>
      <c r="AH194" s="15" t="s">
        <v>28</v>
      </c>
      <c r="AI194" s="15" t="s">
        <v>28</v>
      </c>
      <c r="AJ194" s="15" t="s">
        <v>28</v>
      </c>
      <c r="AK194" s="15" t="s">
        <v>528</v>
      </c>
      <c r="AL194" s="15" t="s">
        <v>28</v>
      </c>
      <c r="AM194" s="15" t="s">
        <v>28</v>
      </c>
      <c r="AN194" s="15" t="s">
        <v>28</v>
      </c>
      <c r="AO194" s="15" t="s">
        <v>28</v>
      </c>
      <c r="AP194" s="17" t="s">
        <v>627</v>
      </c>
      <c r="AQ194" s="17" t="s">
        <v>628</v>
      </c>
      <c r="AR194" s="17" t="s">
        <v>591</v>
      </c>
      <c r="AS194" s="17" t="s">
        <v>592</v>
      </c>
      <c r="AT194" s="17" t="s">
        <v>602</v>
      </c>
      <c r="AU194" s="17" t="s">
        <v>464</v>
      </c>
      <c r="AV194" s="15"/>
      <c r="BO194" s="17" t="s">
        <v>722</v>
      </c>
      <c r="BQ194" s="17">
        <v>9</v>
      </c>
      <c r="BR194" s="17" t="s">
        <v>772</v>
      </c>
    </row>
    <row r="195" spans="1:70" x14ac:dyDescent="0.25">
      <c r="A195" s="15" t="s">
        <v>126</v>
      </c>
      <c r="B195" s="17" t="s">
        <v>148</v>
      </c>
      <c r="C195" s="16" t="s">
        <v>314</v>
      </c>
      <c r="D195" s="16">
        <v>23.088999999999999</v>
      </c>
      <c r="E195" s="16">
        <v>2.9000000000000001E-2</v>
      </c>
      <c r="F195" s="16">
        <f>Table1[[#This Row],[Column2]]-Table1[[#This Row],[Column22]]</f>
        <v>23.06</v>
      </c>
      <c r="G195" s="16">
        <f>Table1[[#This Row],[Column2]]+Table1[[#This Row],[Column22]]</f>
        <v>23.117999999999999</v>
      </c>
      <c r="H195" s="15" t="s">
        <v>321</v>
      </c>
      <c r="I195" s="16" t="s">
        <v>314</v>
      </c>
      <c r="J195" s="16">
        <v>23.088999999999999</v>
      </c>
      <c r="K195" s="16">
        <v>2.9000000000000001E-2</v>
      </c>
      <c r="L195" s="16">
        <f>Table1[[#This Row],[Column3]]-Table1[[#This Row],[Column4]]</f>
        <v>23.06</v>
      </c>
      <c r="M195" s="16">
        <f>Table1[[#This Row],[Column3]]+Table1[[#This Row],[Column4]]</f>
        <v>23.117999999999999</v>
      </c>
      <c r="N195" s="15" t="s">
        <v>26</v>
      </c>
      <c r="O195" s="15" t="s">
        <v>328</v>
      </c>
      <c r="P195" s="15" t="s">
        <v>313</v>
      </c>
      <c r="Q195" s="15">
        <v>560.5</v>
      </c>
      <c r="R195" s="15">
        <v>0.5</v>
      </c>
      <c r="S195" s="15">
        <f>Table1[[#This Row],[Column5]]-Table1[[#This Row],[Column6]]</f>
        <v>560</v>
      </c>
      <c r="T195" s="15">
        <f>Table1[[#This Row],[Column5]]+Table1[[#This Row],[Column6]]</f>
        <v>561</v>
      </c>
      <c r="U195" s="15" t="s">
        <v>24</v>
      </c>
      <c r="V195" s="17">
        <v>286</v>
      </c>
      <c r="W195" s="15" t="s">
        <v>28</v>
      </c>
      <c r="X195" s="15" t="s">
        <v>27</v>
      </c>
      <c r="Y195" s="15" t="s">
        <v>28</v>
      </c>
      <c r="Z195" s="15" t="s">
        <v>28</v>
      </c>
      <c r="AA195" s="15" t="s">
        <v>28</v>
      </c>
      <c r="AB195" s="15" t="s">
        <v>28</v>
      </c>
      <c r="AC195" s="15" t="s">
        <v>28</v>
      </c>
      <c r="AD195" s="15" t="s">
        <v>28</v>
      </c>
      <c r="AE195" s="15" t="s">
        <v>28</v>
      </c>
      <c r="AF195" s="15" t="s">
        <v>28</v>
      </c>
      <c r="AG195" s="15" t="s">
        <v>28</v>
      </c>
      <c r="AH195" s="15" t="s">
        <v>28</v>
      </c>
      <c r="AI195" s="15" t="s">
        <v>28</v>
      </c>
      <c r="AJ195" s="15" t="s">
        <v>28</v>
      </c>
      <c r="AK195" s="15" t="s">
        <v>28</v>
      </c>
      <c r="AL195" s="15" t="s">
        <v>28</v>
      </c>
      <c r="AM195" s="15" t="s">
        <v>28</v>
      </c>
      <c r="AN195" s="15" t="s">
        <v>28</v>
      </c>
      <c r="AO195" s="15" t="s">
        <v>28</v>
      </c>
      <c r="AP195" s="17" t="s">
        <v>623</v>
      </c>
      <c r="AQ195" s="17" t="s">
        <v>624</v>
      </c>
      <c r="AR195" s="17" t="s">
        <v>625</v>
      </c>
      <c r="AS195" s="17" t="s">
        <v>472</v>
      </c>
      <c r="AT195" s="17" t="s">
        <v>626</v>
      </c>
      <c r="AU195" s="17" t="s">
        <v>464</v>
      </c>
      <c r="AV195" s="15"/>
      <c r="BO195" s="17" t="s">
        <v>722</v>
      </c>
      <c r="BQ195" s="17">
        <v>7</v>
      </c>
      <c r="BR195" s="17" t="s">
        <v>770</v>
      </c>
    </row>
    <row r="196" spans="1:70" x14ac:dyDescent="0.25">
      <c r="A196" s="15" t="s">
        <v>539</v>
      </c>
      <c r="B196" s="33" t="s">
        <v>148</v>
      </c>
      <c r="C196" s="34" t="s">
        <v>301</v>
      </c>
      <c r="D196" s="34">
        <v>28.620999999999999</v>
      </c>
      <c r="E196" s="34">
        <v>0.03</v>
      </c>
      <c r="F196" s="34">
        <f>Table1[[#This Row],[Column2]]-Table1[[#This Row],[Column22]]</f>
        <v>28.590999999999998</v>
      </c>
      <c r="G196" s="34">
        <f>Table1[[#This Row],[Column2]]+Table1[[#This Row],[Column22]]</f>
        <v>28.651</v>
      </c>
      <c r="H196" s="34" t="s">
        <v>322</v>
      </c>
      <c r="I196" s="34" t="s">
        <v>302</v>
      </c>
      <c r="J196" s="34">
        <v>27.844999999999999</v>
      </c>
      <c r="K196" s="34">
        <v>0.03</v>
      </c>
      <c r="L196" s="34">
        <f>Table1[[#This Row],[Column3]]-Table1[[#This Row],[Column4]]</f>
        <v>27.814999999999998</v>
      </c>
      <c r="M196" s="34">
        <f>Table1[[#This Row],[Column3]]+Table1[[#This Row],[Column4]]</f>
        <v>27.875</v>
      </c>
      <c r="N196" s="34" t="s">
        <v>30</v>
      </c>
      <c r="O196" s="33" t="s">
        <v>326</v>
      </c>
      <c r="P196" s="15" t="s">
        <v>525</v>
      </c>
      <c r="Q196" s="33">
        <v>713.7</v>
      </c>
      <c r="R196" s="33">
        <v>0.5</v>
      </c>
      <c r="S196" s="33">
        <f>Table1[[#This Row],[Column5]]-Table1[[#This Row],[Column6]]</f>
        <v>713.2</v>
      </c>
      <c r="T196" s="33">
        <f>Table1[[#This Row],[Column5]]+Table1[[#This Row],[Column6]]</f>
        <v>714.2</v>
      </c>
      <c r="U196" s="15" t="s">
        <v>73</v>
      </c>
      <c r="V196" s="33">
        <v>363</v>
      </c>
      <c r="W196" s="33" t="s">
        <v>28</v>
      </c>
      <c r="X196" s="15" t="s">
        <v>28</v>
      </c>
      <c r="Y196" s="15" t="s">
        <v>28</v>
      </c>
      <c r="Z196" s="15" t="s">
        <v>28</v>
      </c>
      <c r="AA196" s="15" t="s">
        <v>28</v>
      </c>
      <c r="AB196" s="15" t="s">
        <v>28</v>
      </c>
      <c r="AC196" s="15" t="s">
        <v>28</v>
      </c>
      <c r="AD196" s="15" t="s">
        <v>28</v>
      </c>
      <c r="AE196" s="15" t="s">
        <v>28</v>
      </c>
      <c r="AF196" s="15" t="s">
        <v>28</v>
      </c>
      <c r="AG196" s="15" t="s">
        <v>28</v>
      </c>
      <c r="AH196" s="15" t="s">
        <v>28</v>
      </c>
      <c r="AI196" s="15" t="s">
        <v>28</v>
      </c>
      <c r="AJ196" s="15" t="s">
        <v>28</v>
      </c>
      <c r="AK196" s="15" t="s">
        <v>28</v>
      </c>
      <c r="AL196" s="15" t="s">
        <v>28</v>
      </c>
      <c r="AM196" s="15" t="s">
        <v>28</v>
      </c>
      <c r="AN196" s="15" t="s">
        <v>28</v>
      </c>
      <c r="AO196" s="15" t="s">
        <v>28</v>
      </c>
      <c r="AP196" s="17" t="s">
        <v>627</v>
      </c>
      <c r="AQ196" s="17" t="s">
        <v>628</v>
      </c>
      <c r="AR196" s="17" t="s">
        <v>591</v>
      </c>
      <c r="AS196" s="17" t="s">
        <v>592</v>
      </c>
      <c r="AT196" s="17" t="s">
        <v>602</v>
      </c>
      <c r="AU196" s="17" t="s">
        <v>464</v>
      </c>
      <c r="AV196" s="15"/>
      <c r="BO196" s="17" t="s">
        <v>722</v>
      </c>
      <c r="BQ196" s="17">
        <v>8</v>
      </c>
      <c r="BR196" s="17" t="s">
        <v>772</v>
      </c>
    </row>
    <row r="197" spans="1:70" x14ac:dyDescent="0.25">
      <c r="A197" s="15" t="s">
        <v>127</v>
      </c>
      <c r="B197" s="17" t="s">
        <v>148</v>
      </c>
      <c r="C197" s="16" t="s">
        <v>314</v>
      </c>
      <c r="D197" s="16">
        <v>23.088999999999999</v>
      </c>
      <c r="E197" s="16">
        <v>2.9000000000000001E-2</v>
      </c>
      <c r="F197" s="16">
        <f>Table1[[#This Row],[Column2]]-Table1[[#This Row],[Column22]]</f>
        <v>23.06</v>
      </c>
      <c r="G197" s="16">
        <f>Table1[[#This Row],[Column2]]+Table1[[#This Row],[Column22]]</f>
        <v>23.117999999999999</v>
      </c>
      <c r="H197" s="15" t="s">
        <v>321</v>
      </c>
      <c r="I197" s="16" t="s">
        <v>314</v>
      </c>
      <c r="J197" s="16">
        <v>23.088999999999999</v>
      </c>
      <c r="K197" s="16">
        <v>2.9000000000000001E-2</v>
      </c>
      <c r="L197" s="16">
        <f>Table1[[#This Row],[Column3]]-Table1[[#This Row],[Column4]]</f>
        <v>23.06</v>
      </c>
      <c r="M197" s="16">
        <f>Table1[[#This Row],[Column3]]+Table1[[#This Row],[Column4]]</f>
        <v>23.117999999999999</v>
      </c>
      <c r="N197" s="15" t="s">
        <v>30</v>
      </c>
      <c r="O197" s="15" t="s">
        <v>328</v>
      </c>
      <c r="P197" s="15" t="s">
        <v>315</v>
      </c>
      <c r="Q197" s="15">
        <v>602.6</v>
      </c>
      <c r="R197" s="15">
        <v>0.5</v>
      </c>
      <c r="S197" s="15">
        <f>Table1[[#This Row],[Column5]]-Table1[[#This Row],[Column6]]</f>
        <v>602.1</v>
      </c>
      <c r="T197" s="15">
        <f>Table1[[#This Row],[Column5]]+Table1[[#This Row],[Column6]]</f>
        <v>603.1</v>
      </c>
      <c r="U197" s="15" t="s">
        <v>24</v>
      </c>
      <c r="V197" s="17">
        <v>308</v>
      </c>
      <c r="W197" s="15" t="s">
        <v>28</v>
      </c>
      <c r="X197" s="15" t="s">
        <v>27</v>
      </c>
      <c r="Y197" s="15" t="s">
        <v>28</v>
      </c>
      <c r="Z197" s="15" t="s">
        <v>28</v>
      </c>
      <c r="AA197" s="15" t="s">
        <v>28</v>
      </c>
      <c r="AB197" s="15" t="s">
        <v>28</v>
      </c>
      <c r="AC197" s="15" t="s">
        <v>28</v>
      </c>
      <c r="AD197" s="15" t="s">
        <v>28</v>
      </c>
      <c r="AE197" s="15" t="s">
        <v>28</v>
      </c>
      <c r="AF197" s="15" t="s">
        <v>28</v>
      </c>
      <c r="AG197" s="15" t="s">
        <v>28</v>
      </c>
      <c r="AH197" s="15" t="s">
        <v>28</v>
      </c>
      <c r="AI197" s="15" t="s">
        <v>28</v>
      </c>
      <c r="AJ197" s="15" t="s">
        <v>28</v>
      </c>
      <c r="AK197" s="15" t="s">
        <v>28</v>
      </c>
      <c r="AL197" s="15" t="s">
        <v>28</v>
      </c>
      <c r="AM197" s="15" t="s">
        <v>28</v>
      </c>
      <c r="AN197" s="15" t="s">
        <v>28</v>
      </c>
      <c r="AO197" s="15" t="s">
        <v>28</v>
      </c>
      <c r="AP197" s="17" t="s">
        <v>623</v>
      </c>
      <c r="AQ197" s="17" t="s">
        <v>624</v>
      </c>
      <c r="AR197" s="17" t="s">
        <v>625</v>
      </c>
      <c r="AS197" s="17" t="s">
        <v>472</v>
      </c>
      <c r="AT197" s="17" t="s">
        <v>626</v>
      </c>
      <c r="AU197" s="17" t="s">
        <v>464</v>
      </c>
      <c r="AV197" s="15"/>
      <c r="BO197" s="17" t="s">
        <v>722</v>
      </c>
      <c r="BP197" s="17" t="s">
        <v>163</v>
      </c>
      <c r="BQ197" s="17">
        <v>7</v>
      </c>
      <c r="BR197" s="17" t="s">
        <v>770</v>
      </c>
    </row>
    <row r="198" spans="1:70" x14ac:dyDescent="0.25">
      <c r="A198" s="15" t="s">
        <v>128</v>
      </c>
      <c r="B198" s="17" t="s">
        <v>148</v>
      </c>
      <c r="C198" s="16" t="s">
        <v>314</v>
      </c>
      <c r="D198" s="16">
        <v>23.088999999999999</v>
      </c>
      <c r="E198" s="16">
        <v>2.9000000000000001E-2</v>
      </c>
      <c r="F198" s="16">
        <f>Table1[[#This Row],[Column2]]-Table1[[#This Row],[Column22]]</f>
        <v>23.06</v>
      </c>
      <c r="G198" s="16">
        <f>Table1[[#This Row],[Column2]]+Table1[[#This Row],[Column22]]</f>
        <v>23.117999999999999</v>
      </c>
      <c r="H198" s="15" t="s">
        <v>321</v>
      </c>
      <c r="I198" s="16" t="s">
        <v>314</v>
      </c>
      <c r="J198" s="16">
        <v>23.088999999999999</v>
      </c>
      <c r="K198" s="16">
        <v>2.9000000000000001E-2</v>
      </c>
      <c r="L198" s="16">
        <f>Table1[[#This Row],[Column3]]-Table1[[#This Row],[Column4]]</f>
        <v>23.06</v>
      </c>
      <c r="M198" s="16">
        <f>Table1[[#This Row],[Column3]]+Table1[[#This Row],[Column4]]</f>
        <v>23.117999999999999</v>
      </c>
      <c r="N198" s="15" t="s">
        <v>30</v>
      </c>
      <c r="O198" s="15" t="s">
        <v>328</v>
      </c>
      <c r="P198" s="15" t="s">
        <v>316</v>
      </c>
      <c r="Q198" s="15">
        <v>470.1</v>
      </c>
      <c r="R198" s="15">
        <v>0.5</v>
      </c>
      <c r="S198" s="15">
        <f>Table1[[#This Row],[Column5]]-Table1[[#This Row],[Column6]]</f>
        <v>469.6</v>
      </c>
      <c r="T198" s="15">
        <f>Table1[[#This Row],[Column5]]+Table1[[#This Row],[Column6]]</f>
        <v>470.6</v>
      </c>
      <c r="U198" s="15" t="s">
        <v>24</v>
      </c>
      <c r="V198" s="17">
        <v>241</v>
      </c>
      <c r="W198" s="15" t="s">
        <v>28</v>
      </c>
      <c r="X198" s="15" t="s">
        <v>27</v>
      </c>
      <c r="Y198" s="15" t="s">
        <v>28</v>
      </c>
      <c r="Z198" s="15" t="s">
        <v>28</v>
      </c>
      <c r="AA198" s="15" t="s">
        <v>28</v>
      </c>
      <c r="AB198" s="15" t="s">
        <v>28</v>
      </c>
      <c r="AC198" s="15" t="s">
        <v>28</v>
      </c>
      <c r="AD198" s="15" t="s">
        <v>28</v>
      </c>
      <c r="AE198" s="15" t="s">
        <v>28</v>
      </c>
      <c r="AF198" s="15" t="s">
        <v>28</v>
      </c>
      <c r="AG198" s="15" t="s">
        <v>28</v>
      </c>
      <c r="AH198" s="15" t="s">
        <v>28</v>
      </c>
      <c r="AI198" s="15" t="s">
        <v>28</v>
      </c>
      <c r="AJ198" s="15" t="s">
        <v>28</v>
      </c>
      <c r="AK198" s="15" t="s">
        <v>28</v>
      </c>
      <c r="AL198" s="15" t="s">
        <v>28</v>
      </c>
      <c r="AM198" s="15" t="s">
        <v>28</v>
      </c>
      <c r="AN198" s="15" t="s">
        <v>28</v>
      </c>
      <c r="AO198" s="15" t="s">
        <v>28</v>
      </c>
      <c r="AP198" s="17" t="s">
        <v>623</v>
      </c>
      <c r="AQ198" s="17" t="s">
        <v>624</v>
      </c>
      <c r="AR198" s="17" t="s">
        <v>625</v>
      </c>
      <c r="AS198" s="17" t="s">
        <v>472</v>
      </c>
      <c r="AT198" s="17" t="s">
        <v>626</v>
      </c>
      <c r="AU198" s="17" t="s">
        <v>464</v>
      </c>
      <c r="AV198" s="15"/>
      <c r="BO198" s="17" t="s">
        <v>722</v>
      </c>
      <c r="BQ198" s="17">
        <v>7</v>
      </c>
      <c r="BR198" s="17" t="s">
        <v>770</v>
      </c>
    </row>
    <row r="199" spans="1:70" x14ac:dyDescent="0.25">
      <c r="A199" s="15" t="s">
        <v>129</v>
      </c>
      <c r="B199" s="17" t="s">
        <v>148</v>
      </c>
      <c r="C199" s="16" t="s">
        <v>314</v>
      </c>
      <c r="D199" s="16">
        <v>23.088999999999999</v>
      </c>
      <c r="E199" s="16">
        <v>2.9000000000000001E-2</v>
      </c>
      <c r="F199" s="16">
        <f>Table1[[#This Row],[Column2]]-Table1[[#This Row],[Column22]]</f>
        <v>23.06</v>
      </c>
      <c r="G199" s="16">
        <f>Table1[[#This Row],[Column2]]+Table1[[#This Row],[Column22]]</f>
        <v>23.117999999999999</v>
      </c>
      <c r="H199" s="15" t="s">
        <v>321</v>
      </c>
      <c r="I199" s="16" t="s">
        <v>314</v>
      </c>
      <c r="J199" s="16">
        <v>23.088999999999999</v>
      </c>
      <c r="K199" s="16">
        <v>2.9000000000000001E-2</v>
      </c>
      <c r="L199" s="16">
        <f>Table1[[#This Row],[Column3]]-Table1[[#This Row],[Column4]]</f>
        <v>23.06</v>
      </c>
      <c r="M199" s="16">
        <f>Table1[[#This Row],[Column3]]+Table1[[#This Row],[Column4]]</f>
        <v>23.117999999999999</v>
      </c>
      <c r="N199" s="15" t="s">
        <v>30</v>
      </c>
      <c r="O199" s="15" t="s">
        <v>328</v>
      </c>
      <c r="P199" s="15" t="s">
        <v>317</v>
      </c>
      <c r="Q199" s="15">
        <v>627.4</v>
      </c>
      <c r="R199" s="15">
        <v>0.5</v>
      </c>
      <c r="S199" s="15">
        <f>Table1[[#This Row],[Column5]]-Table1[[#This Row],[Column6]]</f>
        <v>626.9</v>
      </c>
      <c r="T199" s="15">
        <f>Table1[[#This Row],[Column5]]+Table1[[#This Row],[Column6]]</f>
        <v>627.9</v>
      </c>
      <c r="U199" s="15" t="s">
        <v>24</v>
      </c>
      <c r="V199" s="17">
        <v>320</v>
      </c>
      <c r="W199" s="15" t="s">
        <v>28</v>
      </c>
      <c r="X199" s="15" t="s">
        <v>27</v>
      </c>
      <c r="Y199" s="15" t="s">
        <v>28</v>
      </c>
      <c r="Z199" s="15" t="s">
        <v>28</v>
      </c>
      <c r="AA199" s="15" t="s">
        <v>28</v>
      </c>
      <c r="AB199" s="15" t="s">
        <v>28</v>
      </c>
      <c r="AC199" s="15" t="s">
        <v>28</v>
      </c>
      <c r="AD199" s="15" t="s">
        <v>28</v>
      </c>
      <c r="AE199" s="15" t="s">
        <v>28</v>
      </c>
      <c r="AF199" s="15" t="s">
        <v>28</v>
      </c>
      <c r="AG199" s="15" t="s">
        <v>28</v>
      </c>
      <c r="AH199" s="15" t="s">
        <v>28</v>
      </c>
      <c r="AI199" s="15" t="s">
        <v>28</v>
      </c>
      <c r="AJ199" s="15" t="s">
        <v>28</v>
      </c>
      <c r="AK199" s="15" t="s">
        <v>28</v>
      </c>
      <c r="AL199" s="15" t="s">
        <v>28</v>
      </c>
      <c r="AM199" s="15" t="s">
        <v>28</v>
      </c>
      <c r="AN199" s="15" t="s">
        <v>28</v>
      </c>
      <c r="AO199" s="15" t="s">
        <v>28</v>
      </c>
      <c r="AP199" s="17" t="s">
        <v>623</v>
      </c>
      <c r="AQ199" s="17" t="s">
        <v>624</v>
      </c>
      <c r="AR199" s="17" t="s">
        <v>625</v>
      </c>
      <c r="AS199" s="17" t="s">
        <v>472</v>
      </c>
      <c r="AT199" s="17" t="s">
        <v>626</v>
      </c>
      <c r="AU199" s="17" t="s">
        <v>464</v>
      </c>
      <c r="AV199" s="15"/>
      <c r="BO199" s="17" t="s">
        <v>722</v>
      </c>
      <c r="BQ199" s="17">
        <v>7</v>
      </c>
      <c r="BR199" s="17" t="s">
        <v>770</v>
      </c>
    </row>
    <row r="200" spans="1:70" x14ac:dyDescent="0.25">
      <c r="A200" s="15" t="s">
        <v>130</v>
      </c>
      <c r="B200" s="17" t="s">
        <v>148</v>
      </c>
      <c r="C200" s="16" t="s">
        <v>314</v>
      </c>
      <c r="D200" s="16">
        <v>23.088999999999999</v>
      </c>
      <c r="E200" s="16">
        <v>2.9000000000000001E-2</v>
      </c>
      <c r="F200" s="16">
        <f>Table1[[#This Row],[Column2]]-Table1[[#This Row],[Column22]]</f>
        <v>23.06</v>
      </c>
      <c r="G200" s="16">
        <f>Table1[[#This Row],[Column2]]+Table1[[#This Row],[Column22]]</f>
        <v>23.117999999999999</v>
      </c>
      <c r="H200" s="15" t="s">
        <v>321</v>
      </c>
      <c r="I200" s="16" t="s">
        <v>314</v>
      </c>
      <c r="J200" s="16">
        <v>23.088999999999999</v>
      </c>
      <c r="K200" s="16">
        <v>2.9000000000000001E-2</v>
      </c>
      <c r="L200" s="16">
        <f>Table1[[#This Row],[Column3]]-Table1[[#This Row],[Column4]]</f>
        <v>23.06</v>
      </c>
      <c r="M200" s="16">
        <f>Table1[[#This Row],[Column3]]+Table1[[#This Row],[Column4]]</f>
        <v>23.117999999999999</v>
      </c>
      <c r="N200" s="15" t="s">
        <v>30</v>
      </c>
      <c r="O200" s="15" t="s">
        <v>328</v>
      </c>
      <c r="P200" s="15" t="s">
        <v>318</v>
      </c>
      <c r="Q200" s="15">
        <v>488.5</v>
      </c>
      <c r="R200" s="15">
        <v>0.5</v>
      </c>
      <c r="S200" s="15">
        <f>Table1[[#This Row],[Column5]]-Table1[[#This Row],[Column6]]</f>
        <v>488</v>
      </c>
      <c r="T200" s="15">
        <f>Table1[[#This Row],[Column5]]+Table1[[#This Row],[Column6]]</f>
        <v>489</v>
      </c>
      <c r="U200" s="15" t="s">
        <v>24</v>
      </c>
      <c r="V200" s="17">
        <v>244</v>
      </c>
      <c r="W200" s="15" t="s">
        <v>28</v>
      </c>
      <c r="X200" s="15" t="s">
        <v>27</v>
      </c>
      <c r="Y200" s="15" t="s">
        <v>28</v>
      </c>
      <c r="Z200" s="15" t="s">
        <v>28</v>
      </c>
      <c r="AA200" s="15" t="s">
        <v>28</v>
      </c>
      <c r="AB200" s="15" t="s">
        <v>28</v>
      </c>
      <c r="AC200" s="15" t="s">
        <v>28</v>
      </c>
      <c r="AD200" s="15" t="s">
        <v>28</v>
      </c>
      <c r="AE200" s="15" t="s">
        <v>28</v>
      </c>
      <c r="AF200" s="15" t="s">
        <v>28</v>
      </c>
      <c r="AG200" s="15" t="s">
        <v>28</v>
      </c>
      <c r="AH200" s="15" t="s">
        <v>28</v>
      </c>
      <c r="AI200" s="15" t="s">
        <v>28</v>
      </c>
      <c r="AJ200" s="15" t="s">
        <v>28</v>
      </c>
      <c r="AK200" s="15" t="s">
        <v>28</v>
      </c>
      <c r="AL200" s="15" t="s">
        <v>28</v>
      </c>
      <c r="AM200" s="15" t="s">
        <v>28</v>
      </c>
      <c r="AN200" s="15" t="s">
        <v>28</v>
      </c>
      <c r="AO200" s="15" t="s">
        <v>28</v>
      </c>
      <c r="AP200" s="17" t="s">
        <v>623</v>
      </c>
      <c r="AQ200" s="17" t="s">
        <v>624</v>
      </c>
      <c r="AR200" s="17" t="s">
        <v>625</v>
      </c>
      <c r="AS200" s="17" t="s">
        <v>472</v>
      </c>
      <c r="AT200" s="17" t="s">
        <v>626</v>
      </c>
      <c r="AU200" s="17" t="s">
        <v>464</v>
      </c>
      <c r="AV200" s="15"/>
      <c r="BO200" s="17" t="s">
        <v>722</v>
      </c>
      <c r="BQ200" s="17">
        <v>7</v>
      </c>
      <c r="BR200" s="17" t="s">
        <v>770</v>
      </c>
    </row>
  </sheetData>
  <sheetProtection selectLockedCells="1"/>
  <pageMargins left="0.7" right="0.7" top="0.75" bottom="0.75" header="0.51180555555555496" footer="0.51180555555555496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HT Inspection Form</vt:lpstr>
      <vt:lpstr>Traveler</vt:lpstr>
      <vt:lpstr>Adjustment Ticket</vt:lpstr>
      <vt:lpstr>ESResults</vt:lpstr>
      <vt:lpstr>Traveler (2)</vt:lpstr>
      <vt:lpstr>8HR Traveler</vt:lpstr>
      <vt:lpstr>List References</vt:lpstr>
      <vt:lpstr>Master</vt:lpstr>
      <vt:lpstr>'8HR Traveler'!Print_Area</vt:lpstr>
      <vt:lpstr>'Adjustment Ticket'!Print_Area</vt:lpstr>
      <vt:lpstr>'HT Inspection Form'!Print_Area</vt:lpstr>
      <vt:lpstr>Traveler!Print_Area</vt:lpstr>
      <vt:lpstr>'Traveler (2)'!Print_Area</vt:lpstr>
    </vt:vector>
  </TitlesOfParts>
  <Company>NTN Driveshaft Anderson,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Ray</dc:creator>
  <cp:lastModifiedBy>Sukh Singh</cp:lastModifiedBy>
  <cp:lastPrinted>2025-09-19T16:46:45Z</cp:lastPrinted>
  <dcterms:created xsi:type="dcterms:W3CDTF">2020-08-24T11:44:15Z</dcterms:created>
  <dcterms:modified xsi:type="dcterms:W3CDTF">2025-10-03T11:54:39Z</dcterms:modified>
  <cp:contentStatus/>
</cp:coreProperties>
</file>