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D:\!!!0Book\F6006\F6006範例檔案\範例檔案\Ch02\"/>
    </mc:Choice>
  </mc:AlternateContent>
  <bookViews>
    <workbookView xWindow="-4572" yWindow="1344" windowWidth="15576" windowHeight="6780" activeTab="2"/>
  </bookViews>
  <sheets>
    <sheet name="成績計算" sheetId="1" r:id="rId1"/>
    <sheet name="總成績" sheetId="2" r:id="rId2"/>
    <sheet name="查詢系統" sheetId="3" r:id="rId3"/>
  </sheets>
  <definedNames>
    <definedName name="_xlnm._FilterDatabase" localSheetId="0" hidden="1">成績計算!$A$2:$I$25</definedName>
    <definedName name="_xlnm._FilterDatabase" localSheetId="1" hidden="1">總成績!$A$2:$K$12</definedName>
  </definedNames>
  <calcPr calcId="162913"/>
</workbook>
</file>

<file path=xl/calcChain.xml><?xml version="1.0" encoding="utf-8"?>
<calcChain xmlns="http://schemas.openxmlformats.org/spreadsheetml/2006/main">
  <c r="E10" i="3" l="1"/>
  <c r="C10" i="3"/>
  <c r="B8" i="3"/>
  <c r="B7" i="3"/>
  <c r="B6" i="3"/>
  <c r="B5" i="3"/>
  <c r="B3" i="3"/>
  <c r="K8" i="2" l="1"/>
  <c r="K5" i="2"/>
  <c r="K10" i="2"/>
  <c r="K9" i="2"/>
  <c r="K11" i="2"/>
  <c r="K12" i="2"/>
  <c r="K7" i="2"/>
  <c r="K6" i="2"/>
  <c r="K3" i="2"/>
  <c r="K4" i="2"/>
  <c r="E25" i="1" l="1"/>
  <c r="F25" i="1"/>
  <c r="G25" i="1"/>
  <c r="D25" i="1"/>
  <c r="H4" i="1"/>
  <c r="I4" i="1" s="1"/>
  <c r="H5" i="1"/>
  <c r="I5" i="1" s="1"/>
  <c r="H6" i="1"/>
  <c r="I6" i="1" s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I22" i="1" s="1"/>
  <c r="H23" i="1"/>
  <c r="I23" i="1" s="1"/>
  <c r="H24" i="1"/>
  <c r="I24" i="1" s="1"/>
  <c r="H3" i="1"/>
  <c r="I3" i="1" s="1"/>
  <c r="I14" i="1" l="1"/>
  <c r="D5" i="3"/>
  <c r="C28" i="1"/>
  <c r="D6" i="3" l="1"/>
  <c r="C29" i="1"/>
  <c r="B10" i="3" l="1"/>
  <c r="B11" i="3" s="1"/>
  <c r="D7" i="3"/>
  <c r="D8" i="3"/>
  <c r="D10" i="3" s="1"/>
</calcChain>
</file>

<file path=xl/sharedStrings.xml><?xml version="1.0" encoding="utf-8"?>
<sst xmlns="http://schemas.openxmlformats.org/spreadsheetml/2006/main" count="150" uniqueCount="75">
  <si>
    <t>員工編號</t>
    <phoneticPr fontId="1" type="noConversion"/>
  </si>
  <si>
    <t>姓名</t>
    <phoneticPr fontId="1" type="noConversion"/>
  </si>
  <si>
    <t>管理部</t>
    <phoneticPr fontId="1" type="noConversion"/>
  </si>
  <si>
    <t>王心如</t>
  </si>
  <si>
    <t>劉怡珍</t>
  </si>
  <si>
    <t>陳淑貞</t>
  </si>
  <si>
    <t>陳進文</t>
  </si>
  <si>
    <t>吳國榮</t>
  </si>
  <si>
    <t>李佳欣</t>
  </si>
  <si>
    <t>簡志奇</t>
  </si>
  <si>
    <t>陳書翊 </t>
  </si>
  <si>
    <t>徐文進</t>
  </si>
  <si>
    <t>周士雄 </t>
  </si>
  <si>
    <t>財務部</t>
    <phoneticPr fontId="1" type="noConversion"/>
  </si>
  <si>
    <t>產品部</t>
    <phoneticPr fontId="1" type="noConversion"/>
  </si>
  <si>
    <t>M0013</t>
  </si>
  <si>
    <t>M0014</t>
  </si>
  <si>
    <t>M0015</t>
  </si>
  <si>
    <t>F0054</t>
    <phoneticPr fontId="1" type="noConversion"/>
  </si>
  <si>
    <t>F0055</t>
  </si>
  <si>
    <t>F0056</t>
  </si>
  <si>
    <t>P0044</t>
  </si>
  <si>
    <t>P0045</t>
  </si>
  <si>
    <t>部門</t>
    <phoneticPr fontId="1" type="noConversion"/>
  </si>
  <si>
    <t>人事規章</t>
    <phoneticPr fontId="1" type="noConversion"/>
  </si>
  <si>
    <t>產品行銷</t>
    <phoneticPr fontId="1" type="noConversion"/>
  </si>
  <si>
    <t>工作規劃</t>
    <phoneticPr fontId="1" type="noConversion"/>
  </si>
  <si>
    <t>筆試成績</t>
    <phoneticPr fontId="1" type="noConversion"/>
  </si>
  <si>
    <t>口試資格</t>
    <phoneticPr fontId="1" type="noConversion"/>
  </si>
  <si>
    <t>考核人員各科平均</t>
    <phoneticPr fontId="1" type="noConversion"/>
  </si>
  <si>
    <t>會議管理</t>
    <phoneticPr fontId="1" type="noConversion"/>
  </si>
  <si>
    <t>筆試合格人數</t>
    <phoneticPr fontId="1" type="noConversion"/>
  </si>
  <si>
    <t>筆試不合格人數</t>
    <phoneticPr fontId="1" type="noConversion"/>
  </si>
  <si>
    <t>M0017</t>
    <phoneticPr fontId="1" type="noConversion"/>
  </si>
  <si>
    <t>A0005</t>
    <phoneticPr fontId="1" type="noConversion"/>
  </si>
  <si>
    <t>A0008</t>
    <phoneticPr fontId="1" type="noConversion"/>
  </si>
  <si>
    <t>A0009</t>
    <phoneticPr fontId="1" type="noConversion"/>
  </si>
  <si>
    <t>李佳琪</t>
    <phoneticPr fontId="1" type="noConversion"/>
  </si>
  <si>
    <t>開發部</t>
    <phoneticPr fontId="1" type="noConversion"/>
  </si>
  <si>
    <t>A0012</t>
    <phoneticPr fontId="1" type="noConversion"/>
  </si>
  <si>
    <t>吳文欽</t>
    <phoneticPr fontId="1" type="noConversion"/>
  </si>
  <si>
    <t>陳芳瑜</t>
    <phoneticPr fontId="1" type="noConversion"/>
  </si>
  <si>
    <t>陳    敏</t>
    <phoneticPr fontId="1" type="noConversion"/>
  </si>
  <si>
    <t>高玉珍</t>
    <phoneticPr fontId="1" type="noConversion"/>
  </si>
  <si>
    <t>F0023</t>
    <phoneticPr fontId="1" type="noConversion"/>
  </si>
  <si>
    <t>F0028</t>
    <phoneticPr fontId="1" type="noConversion"/>
  </si>
  <si>
    <t>F0032</t>
    <phoneticPr fontId="1" type="noConversion"/>
  </si>
  <si>
    <t>錢尚仁</t>
    <phoneticPr fontId="1" type="noConversion"/>
  </si>
  <si>
    <t>李小雯</t>
    <phoneticPr fontId="1" type="noConversion"/>
  </si>
  <si>
    <t>陳欲文</t>
    <phoneticPr fontId="1" type="noConversion"/>
  </si>
  <si>
    <t>P0038</t>
    <phoneticPr fontId="1" type="noConversion"/>
  </si>
  <si>
    <t>P0041</t>
    <phoneticPr fontId="1" type="noConversion"/>
  </si>
  <si>
    <t>P0042</t>
    <phoneticPr fontId="1" type="noConversion"/>
  </si>
  <si>
    <t>張誠芳</t>
    <phoneticPr fontId="1" type="noConversion"/>
  </si>
  <si>
    <t>李佳怡</t>
    <phoneticPr fontId="1" type="noConversion"/>
  </si>
  <si>
    <t>P0047</t>
    <phoneticPr fontId="1" type="noConversion"/>
  </si>
  <si>
    <t>P0050</t>
    <phoneticPr fontId="1" type="noConversion"/>
  </si>
  <si>
    <t>李仁俠</t>
    <phoneticPr fontId="1" type="noConversion"/>
  </si>
  <si>
    <t>陳    仁</t>
    <phoneticPr fontId="1" type="noConversion"/>
  </si>
  <si>
    <t>M0012</t>
    <phoneticPr fontId="1" type="noConversion"/>
  </si>
  <si>
    <t>富達公司年度考核成績計算</t>
    <phoneticPr fontId="1" type="noConversion"/>
  </si>
  <si>
    <t>人數統計表</t>
    <phoneticPr fontId="1" type="noConversion"/>
  </si>
  <si>
    <t>合格</t>
  </si>
  <si>
    <t>口試成績</t>
    <phoneticPr fontId="1" type="noConversion"/>
  </si>
  <si>
    <t>考核成績</t>
    <phoneticPr fontId="1" type="noConversion"/>
  </si>
  <si>
    <t xml:space="preserve"> </t>
    <phoneticPr fontId="1" type="noConversion"/>
  </si>
  <si>
    <t>名次</t>
    <phoneticPr fontId="1" type="noConversion"/>
  </si>
  <si>
    <t xml:space="preserve"> </t>
    <phoneticPr fontId="1" type="noConversion"/>
  </si>
  <si>
    <t>備註</t>
    <phoneticPr fontId="1" type="noConversion"/>
  </si>
  <si>
    <t>口試成績</t>
    <phoneticPr fontId="1" type="noConversion"/>
  </si>
  <si>
    <t>筆試成績</t>
    <phoneticPr fontId="1" type="noConversion"/>
  </si>
  <si>
    <t>人事規章</t>
    <phoneticPr fontId="1" type="noConversion"/>
  </si>
  <si>
    <t>員工姓名</t>
    <phoneticPr fontId="1" type="noConversion"/>
  </si>
  <si>
    <t>請輸入要查詢員工編號</t>
    <phoneticPr fontId="1" type="noConversion"/>
  </si>
  <si>
    <t>富達公司考核查詢系統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</si>
</sst>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0"/>
      <name val="新細明體"/>
      <family val="2"/>
      <charset val="136"/>
      <scheme val="minor"/>
    </font>
    <font>
      <sz val="12"/>
      <color theme="0"/>
      <name val="新細明體"/>
      <family val="1"/>
      <charset val="136"/>
      <scheme val="minor"/>
    </font>
    <font>
      <sz val="14"/>
      <color theme="0"/>
      <name val="新細明體"/>
      <family val="2"/>
      <charset val="136"/>
      <scheme val="minor"/>
    </font>
    <font>
      <sz val="14"/>
      <color theme="0"/>
      <name val="新細明體"/>
      <family val="1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2" tint="-0.749992370372631"/>
      </left>
      <right style="thin">
        <color theme="0"/>
      </right>
      <top/>
      <bottom style="thin">
        <color theme="2" tint="-0.749992370372631"/>
      </bottom>
      <diagonal/>
    </border>
    <border>
      <left style="thin">
        <color theme="0"/>
      </left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0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/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double">
        <color theme="2" tint="-0.749992370372631"/>
      </right>
      <top/>
      <bottom style="double">
        <color theme="2" tint="-0.749992370372631"/>
      </bottom>
      <diagonal/>
    </border>
    <border>
      <left/>
      <right/>
      <top/>
      <bottom style="double">
        <color theme="2" tint="-0.749992370372631"/>
      </bottom>
      <diagonal/>
    </border>
    <border>
      <left style="double">
        <color theme="2" tint="-0.749992370372631"/>
      </left>
      <right/>
      <top/>
      <bottom style="double">
        <color theme="2" tint="-0.749992370372631"/>
      </bottom>
      <diagonal/>
    </border>
    <border>
      <left/>
      <right style="double">
        <color theme="2" tint="-0.749992370372631"/>
      </right>
      <top/>
      <bottom/>
      <diagonal/>
    </border>
    <border>
      <left style="double">
        <color theme="2" tint="-0.749992370372631"/>
      </left>
      <right/>
      <top/>
      <bottom/>
      <diagonal/>
    </border>
    <border>
      <left/>
      <right/>
      <top style="thin">
        <color theme="0"/>
      </top>
      <bottom/>
      <diagonal/>
    </border>
    <border>
      <left style="double">
        <color theme="2" tint="-0.749992370372631"/>
      </left>
      <right/>
      <top style="thin">
        <color theme="0"/>
      </top>
      <bottom/>
      <diagonal/>
    </border>
    <border>
      <left/>
      <right/>
      <top/>
      <bottom style="thin">
        <color theme="0"/>
      </bottom>
      <diagonal/>
    </border>
    <border>
      <left style="double">
        <color theme="2" tint="-0.749992370372631"/>
      </left>
      <right/>
      <top/>
      <bottom style="thin">
        <color theme="0"/>
      </bottom>
      <diagonal/>
    </border>
    <border>
      <left/>
      <right style="double">
        <color theme="2" tint="-0.749992370372631"/>
      </right>
      <top style="double">
        <color theme="2" tint="-0.749992370372631"/>
      </top>
      <bottom/>
      <diagonal/>
    </border>
    <border>
      <left/>
      <right/>
      <top style="double">
        <color theme="2" tint="-0.749992370372631"/>
      </top>
      <bottom/>
      <diagonal/>
    </border>
    <border>
      <left style="double">
        <color theme="2" tint="-0.749992370372631"/>
      </left>
      <right/>
      <top style="double">
        <color theme="2" tint="-0.749992370372631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5" xfId="0" applyBorder="1">
      <alignment vertical="center"/>
    </xf>
    <xf numFmtId="0" fontId="0" fillId="2" borderId="2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177" fontId="0" fillId="2" borderId="1" xfId="0" applyNumberFormat="1" applyFill="1" applyBorder="1">
      <alignment vertical="center"/>
    </xf>
    <xf numFmtId="0" fontId="0" fillId="2" borderId="9" xfId="0" applyFill="1" applyBorder="1">
      <alignment vertical="center"/>
    </xf>
    <xf numFmtId="1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2" borderId="14" xfId="0" applyFill="1" applyBorder="1" applyAlignment="1">
      <alignment horizontal="right" vertical="center"/>
    </xf>
    <xf numFmtId="0" fontId="0" fillId="3" borderId="13" xfId="0" applyFill="1" applyBorder="1">
      <alignment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right" vertical="center"/>
    </xf>
    <xf numFmtId="0" fontId="0" fillId="3" borderId="14" xfId="0" applyFill="1" applyBorder="1">
      <alignment vertical="center"/>
    </xf>
    <xf numFmtId="0" fontId="0" fillId="0" borderId="13" xfId="0" applyBorder="1">
      <alignment vertical="center"/>
    </xf>
    <xf numFmtId="0" fontId="0" fillId="0" borderId="0" xfId="0" applyBorder="1" applyAlignment="1">
      <alignment horizontal="right" vertical="center"/>
    </xf>
    <xf numFmtId="0" fontId="0" fillId="2" borderId="15" xfId="0" applyFill="1" applyBorder="1" applyAlignment="1">
      <alignment horizontal="right" vertical="center"/>
    </xf>
    <xf numFmtId="0" fontId="0" fillId="2" borderId="16" xfId="0" applyFill="1" applyBorder="1" applyAlignment="1">
      <alignment horizontal="right" vertical="center"/>
    </xf>
    <xf numFmtId="0" fontId="0" fillId="2" borderId="0" xfId="0" applyFill="1" applyBorder="1" applyAlignment="1">
      <alignment horizontal="right" vertical="center"/>
    </xf>
    <xf numFmtId="0" fontId="0" fillId="2" borderId="17" xfId="0" applyFill="1" applyBorder="1" applyAlignment="1">
      <alignment horizontal="right" vertical="center"/>
    </xf>
    <xf numFmtId="0" fontId="0" fillId="2" borderId="18" xfId="0" applyFill="1" applyBorder="1" applyAlignment="1">
      <alignment horizontal="right" vertical="center"/>
    </xf>
    <xf numFmtId="0" fontId="0" fillId="0" borderId="0" xfId="0" applyBorder="1" applyAlignment="1">
      <alignment vertical="center"/>
    </xf>
    <xf numFmtId="0" fontId="0" fillId="2" borderId="14" xfId="0" applyFill="1" applyBorder="1" applyAlignment="1">
      <alignment horizontal="right" vertical="center" wrapText="1"/>
    </xf>
    <xf numFmtId="0" fontId="0" fillId="2" borderId="1" xfId="0" applyFill="1" applyBorder="1" applyAlignment="1">
      <alignment horizontal="right" vertical="center"/>
    </xf>
    <xf numFmtId="0" fontId="3" fillId="3" borderId="0" xfId="0" applyFont="1" applyFill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4" fillId="3" borderId="7" xfId="0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9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2" borderId="12" xfId="0" applyFill="1" applyBorder="1" applyAlignment="1">
      <alignment horizontal="right" vertical="center"/>
    </xf>
    <xf numFmtId="0" fontId="0" fillId="0" borderId="1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一般" xfId="0" builtinId="0"/>
  </cellStyles>
  <dxfs count="6">
    <dxf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none"/>
      </font>
    </dxf>
    <dxf>
      <numFmt numFmtId="176" formatCode="0_ 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fill>
        <patternFill patternType="solid">
          <fgColor indexed="64"/>
          <bgColor theme="2" tint="-9.9978637043366805E-2"/>
        </patternFill>
      </fill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8" name="表格8" displayName="表格8" ref="A2:L12" totalsRowShown="0" headerRowDxfId="5">
  <tableColumns count="12">
    <tableColumn id="1" name="員工編號"/>
    <tableColumn id="2" name="部門" dataDxfId="4"/>
    <tableColumn id="3" name="姓名" dataDxfId="3"/>
    <tableColumn id="4" name="人事規章"/>
    <tableColumn id="5" name="產品行銷"/>
    <tableColumn id="6" name="工作規劃"/>
    <tableColumn id="7" name="會議管理"/>
    <tableColumn id="8" name="筆試成績" dataDxfId="2"/>
    <tableColumn id="9" name="口試資格" dataDxfId="1"/>
    <tableColumn id="10" name="口試成績"/>
    <tableColumn id="11" name="考核成績" dataDxfId="0">
      <calculatedColumnFormula>(H3/4)*60%+J3*40%</calculatedColumnFormula>
    </tableColumn>
    <tableColumn id="12" name="名次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"/>
  <sheetViews>
    <sheetView zoomScaleNormal="100" workbookViewId="0">
      <pane ySplit="2" topLeftCell="A3" activePane="bottomLeft" state="frozen"/>
      <selection pane="bottomLeft" sqref="A1:I1"/>
    </sheetView>
  </sheetViews>
  <sheetFormatPr defaultRowHeight="16.2" x14ac:dyDescent="0.3"/>
  <cols>
    <col min="1" max="1" width="10.5546875" customWidth="1"/>
    <col min="2" max="2" width="8.33203125" customWidth="1"/>
    <col min="3" max="3" width="8.33203125" style="1" customWidth="1"/>
    <col min="4" max="9" width="10.5546875" customWidth="1"/>
    <col min="10" max="10" width="9.21875" customWidth="1"/>
  </cols>
  <sheetData>
    <row r="1" spans="1:12" ht="34.200000000000003" customHeight="1" x14ac:dyDescent="0.3">
      <c r="A1" s="30" t="s">
        <v>60</v>
      </c>
      <c r="B1" s="30"/>
      <c r="C1" s="30"/>
      <c r="D1" s="30"/>
      <c r="E1" s="30"/>
      <c r="F1" s="30"/>
      <c r="G1" s="30"/>
      <c r="H1" s="30"/>
      <c r="I1" s="30"/>
    </row>
    <row r="2" spans="1:12" x14ac:dyDescent="0.3">
      <c r="A2" s="8" t="s">
        <v>0</v>
      </c>
      <c r="B2" s="8" t="s">
        <v>23</v>
      </c>
      <c r="C2" s="9" t="s">
        <v>1</v>
      </c>
      <c r="D2" s="8" t="s">
        <v>24</v>
      </c>
      <c r="E2" s="8" t="s">
        <v>25</v>
      </c>
      <c r="F2" s="8" t="s">
        <v>26</v>
      </c>
      <c r="G2" s="8" t="s">
        <v>30</v>
      </c>
      <c r="H2" s="10" t="s">
        <v>27</v>
      </c>
      <c r="I2" s="8" t="s">
        <v>28</v>
      </c>
    </row>
    <row r="3" spans="1:12" x14ac:dyDescent="0.3">
      <c r="A3" t="s">
        <v>59</v>
      </c>
      <c r="B3" s="1" t="s">
        <v>2</v>
      </c>
      <c r="C3" s="1" t="s">
        <v>5</v>
      </c>
      <c r="D3">
        <v>80</v>
      </c>
      <c r="E3">
        <v>75</v>
      </c>
      <c r="F3">
        <v>72</v>
      </c>
      <c r="G3">
        <v>70</v>
      </c>
      <c r="H3" s="2">
        <f>SUM(D3:G3)</f>
        <v>297</v>
      </c>
      <c r="I3" s="3" t="str">
        <f>IF(OR(OR(D3=0,E3=0,F3=0,G3=0), H3&lt;300),"不合格","合格")</f>
        <v>不合格</v>
      </c>
    </row>
    <row r="4" spans="1:12" x14ac:dyDescent="0.3">
      <c r="A4" t="s">
        <v>15</v>
      </c>
      <c r="B4" s="1" t="s">
        <v>2</v>
      </c>
      <c r="C4" s="1" t="s">
        <v>3</v>
      </c>
      <c r="D4">
        <v>85</v>
      </c>
      <c r="E4">
        <v>78</v>
      </c>
      <c r="F4">
        <v>70</v>
      </c>
      <c r="G4">
        <v>80</v>
      </c>
      <c r="H4" s="2">
        <f t="shared" ref="H4:H24" si="0">SUM(D4:G4)</f>
        <v>313</v>
      </c>
      <c r="I4" s="3" t="str">
        <f t="shared" ref="I4:I24" si="1">IF(OR(OR(D4=0,E4=0,F4=0,G4=0), H4&lt;300),"不合格","合格")</f>
        <v>合格</v>
      </c>
    </row>
    <row r="5" spans="1:12" x14ac:dyDescent="0.3">
      <c r="A5" t="s">
        <v>16</v>
      </c>
      <c r="B5" s="1" t="s">
        <v>2</v>
      </c>
      <c r="C5" s="1" t="s">
        <v>4</v>
      </c>
      <c r="D5">
        <v>85</v>
      </c>
      <c r="E5">
        <v>85</v>
      </c>
      <c r="F5">
        <v>75</v>
      </c>
      <c r="G5">
        <v>80</v>
      </c>
      <c r="H5" s="2">
        <f t="shared" si="0"/>
        <v>325</v>
      </c>
      <c r="I5" s="3" t="str">
        <f t="shared" si="1"/>
        <v>合格</v>
      </c>
      <c r="K5" s="1"/>
      <c r="L5" s="1"/>
    </row>
    <row r="6" spans="1:12" x14ac:dyDescent="0.3">
      <c r="A6" t="s">
        <v>17</v>
      </c>
      <c r="B6" s="1" t="s">
        <v>2</v>
      </c>
      <c r="C6" s="1" t="s">
        <v>6</v>
      </c>
      <c r="D6">
        <v>70</v>
      </c>
      <c r="E6">
        <v>75</v>
      </c>
      <c r="F6">
        <v>65</v>
      </c>
      <c r="G6">
        <v>0</v>
      </c>
      <c r="H6" s="2">
        <f t="shared" si="0"/>
        <v>210</v>
      </c>
      <c r="I6" s="3" t="str">
        <f t="shared" si="1"/>
        <v>不合格</v>
      </c>
      <c r="K6" s="1"/>
      <c r="L6" s="1"/>
    </row>
    <row r="7" spans="1:12" x14ac:dyDescent="0.3">
      <c r="A7" t="s">
        <v>33</v>
      </c>
      <c r="B7" s="1" t="s">
        <v>2</v>
      </c>
      <c r="C7" s="1" t="s">
        <v>37</v>
      </c>
      <c r="D7">
        <v>80</v>
      </c>
      <c r="E7">
        <v>80</v>
      </c>
      <c r="F7">
        <v>85</v>
      </c>
      <c r="G7">
        <v>75</v>
      </c>
      <c r="H7" s="2">
        <f t="shared" si="0"/>
        <v>320</v>
      </c>
      <c r="I7" s="3" t="str">
        <f t="shared" si="1"/>
        <v>合格</v>
      </c>
    </row>
    <row r="8" spans="1:12" x14ac:dyDescent="0.3">
      <c r="A8" t="s">
        <v>34</v>
      </c>
      <c r="B8" s="1" t="s">
        <v>38</v>
      </c>
      <c r="C8" s="1" t="s">
        <v>40</v>
      </c>
      <c r="D8">
        <v>85</v>
      </c>
      <c r="E8">
        <v>75</v>
      </c>
      <c r="F8">
        <v>80</v>
      </c>
      <c r="G8">
        <v>88</v>
      </c>
      <c r="H8" s="2">
        <f t="shared" si="0"/>
        <v>328</v>
      </c>
      <c r="I8" s="3" t="str">
        <f t="shared" si="1"/>
        <v>合格</v>
      </c>
    </row>
    <row r="9" spans="1:12" x14ac:dyDescent="0.3">
      <c r="A9" t="s">
        <v>35</v>
      </c>
      <c r="B9" s="1" t="s">
        <v>38</v>
      </c>
      <c r="C9" s="1" t="s">
        <v>41</v>
      </c>
      <c r="D9">
        <v>75</v>
      </c>
      <c r="E9">
        <v>72</v>
      </c>
      <c r="F9">
        <v>74</v>
      </c>
      <c r="G9">
        <v>85</v>
      </c>
      <c r="H9" s="2">
        <f t="shared" si="0"/>
        <v>306</v>
      </c>
      <c r="I9" s="3" t="str">
        <f t="shared" si="1"/>
        <v>合格</v>
      </c>
    </row>
    <row r="10" spans="1:12" x14ac:dyDescent="0.3">
      <c r="A10" t="s">
        <v>36</v>
      </c>
      <c r="B10" s="1" t="s">
        <v>38</v>
      </c>
      <c r="C10" s="1" t="s">
        <v>42</v>
      </c>
      <c r="D10">
        <v>88</v>
      </c>
      <c r="E10">
        <v>78</v>
      </c>
      <c r="F10">
        <v>65</v>
      </c>
      <c r="G10">
        <v>70</v>
      </c>
      <c r="H10" s="2">
        <f t="shared" si="0"/>
        <v>301</v>
      </c>
      <c r="I10" s="3" t="str">
        <f t="shared" si="1"/>
        <v>合格</v>
      </c>
    </row>
    <row r="11" spans="1:12" x14ac:dyDescent="0.3">
      <c r="A11" t="s">
        <v>39</v>
      </c>
      <c r="B11" s="1" t="s">
        <v>38</v>
      </c>
      <c r="C11" s="1" t="s">
        <v>43</v>
      </c>
      <c r="D11">
        <v>74</v>
      </c>
      <c r="E11">
        <v>80</v>
      </c>
      <c r="F11">
        <v>0</v>
      </c>
      <c r="G11">
        <v>0</v>
      </c>
      <c r="H11" s="2">
        <f t="shared" si="0"/>
        <v>154</v>
      </c>
      <c r="I11" s="3" t="str">
        <f t="shared" si="1"/>
        <v>不合格</v>
      </c>
    </row>
    <row r="12" spans="1:12" x14ac:dyDescent="0.3">
      <c r="A12" t="s">
        <v>44</v>
      </c>
      <c r="B12" s="1" t="s">
        <v>13</v>
      </c>
      <c r="C12" s="1" t="s">
        <v>47</v>
      </c>
      <c r="D12">
        <v>80</v>
      </c>
      <c r="E12">
        <v>75</v>
      </c>
      <c r="F12">
        <v>78</v>
      </c>
      <c r="G12">
        <v>74</v>
      </c>
      <c r="H12" s="2">
        <f t="shared" si="0"/>
        <v>307</v>
      </c>
      <c r="I12" s="3" t="str">
        <f t="shared" si="1"/>
        <v>合格</v>
      </c>
    </row>
    <row r="13" spans="1:12" x14ac:dyDescent="0.3">
      <c r="A13" t="s">
        <v>45</v>
      </c>
      <c r="B13" s="1" t="s">
        <v>13</v>
      </c>
      <c r="C13" s="1" t="s">
        <v>48</v>
      </c>
      <c r="D13">
        <v>65</v>
      </c>
      <c r="E13">
        <v>70</v>
      </c>
      <c r="F13">
        <v>80</v>
      </c>
      <c r="G13">
        <v>75</v>
      </c>
      <c r="H13" s="2">
        <f t="shared" si="0"/>
        <v>290</v>
      </c>
      <c r="I13" s="3" t="str">
        <f t="shared" si="1"/>
        <v>不合格</v>
      </c>
    </row>
    <row r="14" spans="1:12" x14ac:dyDescent="0.3">
      <c r="A14" t="s">
        <v>46</v>
      </c>
      <c r="B14" s="1" t="s">
        <v>13</v>
      </c>
      <c r="C14" s="1" t="s">
        <v>49</v>
      </c>
      <c r="D14">
        <v>70</v>
      </c>
      <c r="E14">
        <v>88</v>
      </c>
      <c r="F14">
        <v>82</v>
      </c>
      <c r="G14">
        <v>82</v>
      </c>
      <c r="H14" s="2">
        <f t="shared" si="0"/>
        <v>322</v>
      </c>
      <c r="I14" s="3" t="str">
        <f t="shared" si="1"/>
        <v>合格</v>
      </c>
    </row>
    <row r="15" spans="1:12" x14ac:dyDescent="0.3">
      <c r="A15" t="s">
        <v>18</v>
      </c>
      <c r="B15" s="1" t="s">
        <v>13</v>
      </c>
      <c r="C15" s="1" t="s">
        <v>7</v>
      </c>
      <c r="D15">
        <v>75</v>
      </c>
      <c r="E15">
        <v>75</v>
      </c>
      <c r="F15">
        <v>65</v>
      </c>
      <c r="G15">
        <v>65</v>
      </c>
      <c r="H15" s="2">
        <f t="shared" si="0"/>
        <v>280</v>
      </c>
      <c r="I15" s="3" t="str">
        <f t="shared" si="1"/>
        <v>不合格</v>
      </c>
    </row>
    <row r="16" spans="1:12" x14ac:dyDescent="0.3">
      <c r="A16" t="s">
        <v>19</v>
      </c>
      <c r="B16" s="1" t="s">
        <v>13</v>
      </c>
      <c r="C16" s="1" t="s">
        <v>8</v>
      </c>
      <c r="D16">
        <v>65</v>
      </c>
      <c r="E16">
        <v>88</v>
      </c>
      <c r="F16">
        <v>80</v>
      </c>
      <c r="G16">
        <v>88</v>
      </c>
      <c r="H16" s="2">
        <f t="shared" si="0"/>
        <v>321</v>
      </c>
      <c r="I16" s="3" t="str">
        <f t="shared" si="1"/>
        <v>合格</v>
      </c>
    </row>
    <row r="17" spans="1:9" x14ac:dyDescent="0.3">
      <c r="A17" t="s">
        <v>20</v>
      </c>
      <c r="B17" s="1" t="s">
        <v>13</v>
      </c>
      <c r="C17" s="1" t="s">
        <v>9</v>
      </c>
      <c r="D17">
        <v>75</v>
      </c>
      <c r="E17">
        <v>65</v>
      </c>
      <c r="F17">
        <v>73</v>
      </c>
      <c r="G17">
        <v>76</v>
      </c>
      <c r="H17" s="2">
        <f t="shared" si="0"/>
        <v>289</v>
      </c>
      <c r="I17" s="3" t="str">
        <f t="shared" si="1"/>
        <v>不合格</v>
      </c>
    </row>
    <row r="18" spans="1:9" x14ac:dyDescent="0.3">
      <c r="A18" t="s">
        <v>50</v>
      </c>
      <c r="B18" s="1" t="s">
        <v>14</v>
      </c>
      <c r="C18" s="1" t="s">
        <v>58</v>
      </c>
      <c r="D18">
        <v>85</v>
      </c>
      <c r="E18">
        <v>80</v>
      </c>
      <c r="F18">
        <v>88</v>
      </c>
      <c r="G18">
        <v>88</v>
      </c>
      <c r="H18" s="2">
        <f t="shared" si="0"/>
        <v>341</v>
      </c>
      <c r="I18" s="3" t="str">
        <f t="shared" si="1"/>
        <v>合格</v>
      </c>
    </row>
    <row r="19" spans="1:9" x14ac:dyDescent="0.3">
      <c r="A19" t="s">
        <v>51</v>
      </c>
      <c r="B19" s="1" t="s">
        <v>14</v>
      </c>
      <c r="C19" s="1" t="s">
        <v>53</v>
      </c>
      <c r="D19">
        <v>70</v>
      </c>
      <c r="E19">
        <v>70</v>
      </c>
      <c r="F19">
        <v>75</v>
      </c>
      <c r="G19">
        <v>80</v>
      </c>
      <c r="H19" s="2">
        <f t="shared" si="0"/>
        <v>295</v>
      </c>
      <c r="I19" s="3" t="str">
        <f t="shared" si="1"/>
        <v>不合格</v>
      </c>
    </row>
    <row r="20" spans="1:9" x14ac:dyDescent="0.3">
      <c r="A20" t="s">
        <v>52</v>
      </c>
      <c r="B20" s="1" t="s">
        <v>14</v>
      </c>
      <c r="C20" s="1" t="s">
        <v>54</v>
      </c>
      <c r="D20">
        <v>70</v>
      </c>
      <c r="E20">
        <v>72</v>
      </c>
      <c r="F20">
        <v>70</v>
      </c>
      <c r="G20">
        <v>78</v>
      </c>
      <c r="H20" s="2">
        <f t="shared" si="0"/>
        <v>290</v>
      </c>
      <c r="I20" s="3" t="str">
        <f t="shared" si="1"/>
        <v>不合格</v>
      </c>
    </row>
    <row r="21" spans="1:9" x14ac:dyDescent="0.3">
      <c r="A21" t="s">
        <v>21</v>
      </c>
      <c r="B21" s="1" t="s">
        <v>14</v>
      </c>
      <c r="C21" s="1" t="s">
        <v>10</v>
      </c>
      <c r="D21">
        <v>70</v>
      </c>
      <c r="E21">
        <v>80</v>
      </c>
      <c r="F21">
        <v>75</v>
      </c>
      <c r="G21">
        <v>72</v>
      </c>
      <c r="H21" s="2">
        <f t="shared" si="0"/>
        <v>297</v>
      </c>
      <c r="I21" s="3" t="str">
        <f t="shared" si="1"/>
        <v>不合格</v>
      </c>
    </row>
    <row r="22" spans="1:9" x14ac:dyDescent="0.3">
      <c r="A22" t="s">
        <v>22</v>
      </c>
      <c r="B22" s="1" t="s">
        <v>14</v>
      </c>
      <c r="C22" s="1" t="s">
        <v>11</v>
      </c>
      <c r="D22">
        <v>65</v>
      </c>
      <c r="E22">
        <v>65</v>
      </c>
      <c r="F22">
        <v>0</v>
      </c>
      <c r="G22">
        <v>65</v>
      </c>
      <c r="H22" s="2">
        <f t="shared" si="0"/>
        <v>195</v>
      </c>
      <c r="I22" s="3" t="str">
        <f t="shared" si="1"/>
        <v>不合格</v>
      </c>
    </row>
    <row r="23" spans="1:9" x14ac:dyDescent="0.3">
      <c r="A23" t="s">
        <v>55</v>
      </c>
      <c r="B23" s="1" t="s">
        <v>14</v>
      </c>
      <c r="C23" s="1" t="s">
        <v>57</v>
      </c>
      <c r="D23">
        <v>70</v>
      </c>
      <c r="E23">
        <v>0</v>
      </c>
      <c r="F23">
        <v>70</v>
      </c>
      <c r="G23">
        <v>0</v>
      </c>
      <c r="H23" s="2">
        <f t="shared" si="0"/>
        <v>140</v>
      </c>
      <c r="I23" s="3" t="str">
        <f t="shared" si="1"/>
        <v>不合格</v>
      </c>
    </row>
    <row r="24" spans="1:9" x14ac:dyDescent="0.3">
      <c r="A24" t="s">
        <v>56</v>
      </c>
      <c r="B24" s="1" t="s">
        <v>14</v>
      </c>
      <c r="C24" s="1" t="s">
        <v>12</v>
      </c>
      <c r="D24">
        <v>70</v>
      </c>
      <c r="E24">
        <v>70</v>
      </c>
      <c r="F24">
        <v>75</v>
      </c>
      <c r="G24">
        <v>80</v>
      </c>
      <c r="H24" s="2">
        <f t="shared" si="0"/>
        <v>295</v>
      </c>
      <c r="I24" s="3" t="str">
        <f t="shared" si="1"/>
        <v>不合格</v>
      </c>
    </row>
    <row r="25" spans="1:9" x14ac:dyDescent="0.3">
      <c r="A25" s="29" t="s">
        <v>29</v>
      </c>
      <c r="B25" s="29"/>
      <c r="C25" s="29"/>
      <c r="D25" s="11">
        <f>AVERAGE(D3:D24)</f>
        <v>75.090909090909093</v>
      </c>
      <c r="E25" s="11">
        <f t="shared" ref="E25:G25" si="2">AVERAGE(E3:E24)</f>
        <v>72.545454545454547</v>
      </c>
      <c r="F25" s="11">
        <f t="shared" si="2"/>
        <v>68.045454545454547</v>
      </c>
      <c r="G25" s="11">
        <f t="shared" si="2"/>
        <v>66.86363636363636</v>
      </c>
    </row>
    <row r="26" spans="1:9" x14ac:dyDescent="0.3">
      <c r="A26" s="1"/>
      <c r="B26" s="1"/>
      <c r="C26"/>
    </row>
    <row r="27" spans="1:9" x14ac:dyDescent="0.3">
      <c r="A27" s="31" t="s">
        <v>61</v>
      </c>
      <c r="B27" s="32"/>
      <c r="C27" s="33"/>
    </row>
    <row r="28" spans="1:9" x14ac:dyDescent="0.3">
      <c r="A28" s="5" t="s">
        <v>31</v>
      </c>
      <c r="B28" s="6"/>
      <c r="C28" s="4">
        <f>COUNTIF(I3:I24,"合格")</f>
        <v>10</v>
      </c>
    </row>
    <row r="29" spans="1:9" x14ac:dyDescent="0.3">
      <c r="A29" s="5" t="s">
        <v>32</v>
      </c>
      <c r="B29" s="7"/>
      <c r="C29" s="4">
        <f>COUNTIF(I3:I24,"不合格")</f>
        <v>12</v>
      </c>
    </row>
  </sheetData>
  <mergeCells count="3">
    <mergeCell ref="A25:C25"/>
    <mergeCell ref="A1:I1"/>
    <mergeCell ref="A27:C27"/>
  </mergeCells>
  <phoneticPr fontId="1" type="noConversion"/>
  <conditionalFormatting sqref="D3:G24">
    <cfRule type="iconSet" priority="1">
      <iconSet iconSet="3Signs">
        <cfvo type="percent" val="0"/>
        <cfvo type="num" val="60"/>
        <cfvo type="num" val="80"/>
      </iconSet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zoomScaleNormal="100" workbookViewId="0">
      <selection sqref="A1:L1"/>
    </sheetView>
  </sheetViews>
  <sheetFormatPr defaultRowHeight="16.2" x14ac:dyDescent="0.3"/>
  <cols>
    <col min="1" max="1" width="11.77734375" customWidth="1"/>
    <col min="4" max="11" width="11.77734375" customWidth="1"/>
  </cols>
  <sheetData>
    <row r="1" spans="1:12" ht="33" customHeight="1" x14ac:dyDescent="0.3">
      <c r="A1" s="34" t="s">
        <v>60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</row>
    <row r="2" spans="1:12" x14ac:dyDescent="0.3">
      <c r="A2" s="8" t="s">
        <v>0</v>
      </c>
      <c r="B2" s="8" t="s">
        <v>23</v>
      </c>
      <c r="C2" s="9" t="s">
        <v>1</v>
      </c>
      <c r="D2" s="8" t="s">
        <v>24</v>
      </c>
      <c r="E2" s="8" t="s">
        <v>25</v>
      </c>
      <c r="F2" s="8" t="s">
        <v>26</v>
      </c>
      <c r="G2" s="8" t="s">
        <v>30</v>
      </c>
      <c r="H2" s="10" t="s">
        <v>27</v>
      </c>
      <c r="I2" s="8" t="s">
        <v>28</v>
      </c>
      <c r="J2" s="12" t="s">
        <v>63</v>
      </c>
      <c r="K2" s="12" t="s">
        <v>64</v>
      </c>
      <c r="L2" s="12" t="s">
        <v>66</v>
      </c>
    </row>
    <row r="3" spans="1:12" x14ac:dyDescent="0.3">
      <c r="A3" t="s">
        <v>50</v>
      </c>
      <c r="B3" s="1" t="s">
        <v>14</v>
      </c>
      <c r="C3" s="1" t="s">
        <v>58</v>
      </c>
      <c r="D3">
        <v>85</v>
      </c>
      <c r="E3">
        <v>80</v>
      </c>
      <c r="F3">
        <v>88</v>
      </c>
      <c r="G3">
        <v>88</v>
      </c>
      <c r="H3" s="2">
        <v>341</v>
      </c>
      <c r="I3" s="3" t="s">
        <v>62</v>
      </c>
      <c r="J3">
        <v>85</v>
      </c>
      <c r="K3" s="13">
        <f t="shared" ref="K3:K12" si="0">(H3/4)*60%+J3*40%</f>
        <v>85.15</v>
      </c>
      <c r="L3">
        <v>1</v>
      </c>
    </row>
    <row r="4" spans="1:12" x14ac:dyDescent="0.3">
      <c r="A4" t="s">
        <v>15</v>
      </c>
      <c r="B4" s="1" t="s">
        <v>2</v>
      </c>
      <c r="C4" s="1" t="s">
        <v>3</v>
      </c>
      <c r="D4">
        <v>85</v>
      </c>
      <c r="E4">
        <v>78</v>
      </c>
      <c r="F4">
        <v>70</v>
      </c>
      <c r="G4">
        <v>80</v>
      </c>
      <c r="H4" s="2">
        <v>313</v>
      </c>
      <c r="I4" s="3" t="s">
        <v>62</v>
      </c>
      <c r="J4">
        <v>84</v>
      </c>
      <c r="K4" s="13">
        <f t="shared" si="0"/>
        <v>80.55</v>
      </c>
      <c r="L4">
        <v>2</v>
      </c>
    </row>
    <row r="5" spans="1:12" x14ac:dyDescent="0.3">
      <c r="A5" t="s">
        <v>33</v>
      </c>
      <c r="B5" s="1" t="s">
        <v>2</v>
      </c>
      <c r="C5" s="1" t="s">
        <v>37</v>
      </c>
      <c r="D5">
        <v>80</v>
      </c>
      <c r="E5">
        <v>80</v>
      </c>
      <c r="F5">
        <v>85</v>
      </c>
      <c r="G5">
        <v>75</v>
      </c>
      <c r="H5" s="2">
        <v>320</v>
      </c>
      <c r="I5" s="3" t="s">
        <v>62</v>
      </c>
      <c r="J5">
        <v>78</v>
      </c>
      <c r="K5" s="13">
        <f t="shared" si="0"/>
        <v>79.2</v>
      </c>
      <c r="L5">
        <v>3</v>
      </c>
    </row>
    <row r="6" spans="1:12" x14ac:dyDescent="0.3">
      <c r="A6" t="s">
        <v>19</v>
      </c>
      <c r="B6" s="1" t="s">
        <v>13</v>
      </c>
      <c r="C6" s="1" t="s">
        <v>8</v>
      </c>
      <c r="D6">
        <v>65</v>
      </c>
      <c r="E6">
        <v>88</v>
      </c>
      <c r="F6">
        <v>80</v>
      </c>
      <c r="G6">
        <v>88</v>
      </c>
      <c r="H6" s="2">
        <v>321</v>
      </c>
      <c r="I6" s="3" t="s">
        <v>62</v>
      </c>
      <c r="J6">
        <v>74</v>
      </c>
      <c r="K6" s="13">
        <f t="shared" si="0"/>
        <v>77.75</v>
      </c>
      <c r="L6">
        <v>4</v>
      </c>
    </row>
    <row r="7" spans="1:12" x14ac:dyDescent="0.3">
      <c r="A7" t="s">
        <v>46</v>
      </c>
      <c r="B7" s="1" t="s">
        <v>13</v>
      </c>
      <c r="C7" s="1" t="s">
        <v>49</v>
      </c>
      <c r="D7">
        <v>70</v>
      </c>
      <c r="E7">
        <v>88</v>
      </c>
      <c r="F7">
        <v>82</v>
      </c>
      <c r="G7">
        <v>82</v>
      </c>
      <c r="H7" s="2">
        <v>322</v>
      </c>
      <c r="I7" s="3" t="s">
        <v>62</v>
      </c>
      <c r="J7">
        <v>72</v>
      </c>
      <c r="K7" s="13">
        <f t="shared" si="0"/>
        <v>77.099999999999994</v>
      </c>
      <c r="L7">
        <v>5</v>
      </c>
    </row>
    <row r="8" spans="1:12" x14ac:dyDescent="0.3">
      <c r="A8" t="s">
        <v>16</v>
      </c>
      <c r="B8" s="1" t="s">
        <v>2</v>
      </c>
      <c r="C8" s="1" t="s">
        <v>4</v>
      </c>
      <c r="D8">
        <v>85</v>
      </c>
      <c r="E8">
        <v>85</v>
      </c>
      <c r="F8">
        <v>75</v>
      </c>
      <c r="G8">
        <v>80</v>
      </c>
      <c r="H8" s="2">
        <v>325</v>
      </c>
      <c r="I8" s="3" t="s">
        <v>62</v>
      </c>
      <c r="J8">
        <v>70</v>
      </c>
      <c r="K8" s="13">
        <f t="shared" si="0"/>
        <v>76.75</v>
      </c>
      <c r="L8">
        <v>6</v>
      </c>
    </row>
    <row r="9" spans="1:12" x14ac:dyDescent="0.3">
      <c r="A9" t="s">
        <v>35</v>
      </c>
      <c r="B9" s="1" t="s">
        <v>38</v>
      </c>
      <c r="C9" s="1" t="s">
        <v>41</v>
      </c>
      <c r="D9">
        <v>75</v>
      </c>
      <c r="E9">
        <v>72</v>
      </c>
      <c r="F9">
        <v>74</v>
      </c>
      <c r="G9">
        <v>85</v>
      </c>
      <c r="H9" s="2">
        <v>306</v>
      </c>
      <c r="I9" s="3" t="s">
        <v>62</v>
      </c>
      <c r="J9">
        <v>76</v>
      </c>
      <c r="K9" s="13">
        <f t="shared" si="0"/>
        <v>76.3</v>
      </c>
      <c r="L9">
        <v>7</v>
      </c>
    </row>
    <row r="10" spans="1:12" x14ac:dyDescent="0.3">
      <c r="A10" t="s">
        <v>34</v>
      </c>
      <c r="B10" s="1" t="s">
        <v>38</v>
      </c>
      <c r="C10" s="1" t="s">
        <v>40</v>
      </c>
      <c r="D10">
        <v>85</v>
      </c>
      <c r="E10">
        <v>75</v>
      </c>
      <c r="F10">
        <v>80</v>
      </c>
      <c r="G10">
        <v>88</v>
      </c>
      <c r="H10" s="2">
        <v>328</v>
      </c>
      <c r="I10" s="3" t="s">
        <v>62</v>
      </c>
      <c r="J10">
        <v>66</v>
      </c>
      <c r="K10" s="13">
        <f t="shared" si="0"/>
        <v>75.599999999999994</v>
      </c>
      <c r="L10">
        <v>8</v>
      </c>
    </row>
    <row r="11" spans="1:12" x14ac:dyDescent="0.3">
      <c r="A11" t="s">
        <v>36</v>
      </c>
      <c r="B11" s="1" t="s">
        <v>38</v>
      </c>
      <c r="C11" s="1" t="s">
        <v>42</v>
      </c>
      <c r="D11">
        <v>88</v>
      </c>
      <c r="E11">
        <v>78</v>
      </c>
      <c r="F11">
        <v>65</v>
      </c>
      <c r="G11">
        <v>70</v>
      </c>
      <c r="H11" s="2">
        <v>301</v>
      </c>
      <c r="I11" s="3" t="s">
        <v>62</v>
      </c>
      <c r="J11">
        <v>70</v>
      </c>
      <c r="K11" s="13">
        <f t="shared" si="0"/>
        <v>73.150000000000006</v>
      </c>
      <c r="L11">
        <v>9</v>
      </c>
    </row>
    <row r="12" spans="1:12" x14ac:dyDescent="0.3">
      <c r="A12" t="s">
        <v>44</v>
      </c>
      <c r="B12" s="1" t="s">
        <v>13</v>
      </c>
      <c r="C12" s="1" t="s">
        <v>47</v>
      </c>
      <c r="D12">
        <v>80</v>
      </c>
      <c r="E12">
        <v>75</v>
      </c>
      <c r="F12">
        <v>78</v>
      </c>
      <c r="G12">
        <v>74</v>
      </c>
      <c r="H12" s="2">
        <v>307</v>
      </c>
      <c r="I12" s="3" t="s">
        <v>62</v>
      </c>
      <c r="J12">
        <v>60</v>
      </c>
      <c r="K12" s="13">
        <f t="shared" si="0"/>
        <v>70.05</v>
      </c>
      <c r="L12">
        <v>10</v>
      </c>
    </row>
    <row r="18" spans="6:6" x14ac:dyDescent="0.3">
      <c r="F18" t="s">
        <v>65</v>
      </c>
    </row>
  </sheetData>
  <sortState ref="A3:K12">
    <sortCondition descending="1" ref="K3:K12"/>
  </sortState>
  <mergeCells count="1">
    <mergeCell ref="A1:L1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selection sqref="A1:E1"/>
    </sheetView>
  </sheetViews>
  <sheetFormatPr defaultRowHeight="16.2" x14ac:dyDescent="0.3"/>
  <cols>
    <col min="1" max="1" width="25.21875" bestFit="1" customWidth="1"/>
    <col min="3" max="3" width="19.21875" customWidth="1"/>
    <col min="5" max="5" width="10" customWidth="1"/>
    <col min="6" max="6" width="12.5546875" customWidth="1"/>
  </cols>
  <sheetData>
    <row r="1" spans="1:9" ht="28.8" customHeight="1" thickTop="1" x14ac:dyDescent="0.3">
      <c r="A1" s="35" t="s">
        <v>74</v>
      </c>
      <c r="B1" s="36"/>
      <c r="C1" s="36"/>
      <c r="D1" s="36"/>
      <c r="E1" s="37"/>
    </row>
    <row r="2" spans="1:9" x14ac:dyDescent="0.3">
      <c r="A2" s="28" t="s">
        <v>73</v>
      </c>
      <c r="B2" s="27" t="s">
        <v>46</v>
      </c>
      <c r="C2" s="27"/>
      <c r="D2" s="27"/>
      <c r="E2" s="20"/>
    </row>
    <row r="3" spans="1:9" x14ac:dyDescent="0.3">
      <c r="A3" s="23" t="s">
        <v>72</v>
      </c>
      <c r="B3" s="27" t="str">
        <f>VLOOKUP(B2,成績計算!A3:I24,3,0)</f>
        <v>陳欲文</v>
      </c>
      <c r="C3" s="27"/>
      <c r="D3" s="27"/>
      <c r="E3" s="20"/>
    </row>
    <row r="4" spans="1:9" x14ac:dyDescent="0.3">
      <c r="A4" s="19"/>
      <c r="B4" s="17"/>
      <c r="C4" s="17"/>
      <c r="D4" s="17"/>
      <c r="E4" s="16"/>
    </row>
    <row r="5" spans="1:9" x14ac:dyDescent="0.3">
      <c r="A5" s="15" t="s">
        <v>71</v>
      </c>
      <c r="B5" s="14">
        <f>VLOOKUP(B2,成績計算!A3:I24,4,0)</f>
        <v>70</v>
      </c>
      <c r="C5" s="24" t="s">
        <v>70</v>
      </c>
      <c r="D5" s="14">
        <f>VLOOKUP(B2,成績計算!A3:I24,8,0)</f>
        <v>322</v>
      </c>
      <c r="E5" s="20"/>
    </row>
    <row r="6" spans="1:9" x14ac:dyDescent="0.3">
      <c r="A6" s="26" t="s">
        <v>25</v>
      </c>
      <c r="B6" s="14">
        <f>VLOOKUP(B2,成績計算!A3:I24,5,0)</f>
        <v>88</v>
      </c>
      <c r="C6" s="25" t="s">
        <v>28</v>
      </c>
      <c r="D6" s="21" t="str">
        <f>VLOOKUP(B2,成績計算!A3:I24,9,0)</f>
        <v>合格</v>
      </c>
      <c r="E6" s="20"/>
    </row>
    <row r="7" spans="1:9" x14ac:dyDescent="0.3">
      <c r="A7" s="15" t="s">
        <v>26</v>
      </c>
      <c r="B7" s="14">
        <f>VLOOKUP(B2,成績計算!A3:I24,6,0)</f>
        <v>82</v>
      </c>
      <c r="C7" s="24" t="s">
        <v>69</v>
      </c>
      <c r="D7" s="21">
        <f>IF(D6="合格",VLOOKUP(B2,總成績!A3:L12,10,0),"無")</f>
        <v>72</v>
      </c>
      <c r="E7" s="20"/>
    </row>
    <row r="8" spans="1:9" x14ac:dyDescent="0.3">
      <c r="A8" s="23" t="s">
        <v>30</v>
      </c>
      <c r="B8" s="14">
        <f>VLOOKUP(B2,成績計算!A3:I24,7,0)</f>
        <v>82</v>
      </c>
      <c r="C8" s="22" t="s">
        <v>64</v>
      </c>
      <c r="D8" s="21">
        <f>IF(D6="合格",VLOOKUP(B2,總成績!A3:L12,11,0),"無")</f>
        <v>77.099999999999994</v>
      </c>
      <c r="E8" s="20"/>
    </row>
    <row r="9" spans="1:9" x14ac:dyDescent="0.3">
      <c r="A9" s="19"/>
      <c r="B9" s="17"/>
      <c r="C9" s="18"/>
      <c r="D9" s="17"/>
      <c r="E9" s="16"/>
    </row>
    <row r="10" spans="1:9" x14ac:dyDescent="0.3">
      <c r="A10" s="15" t="s">
        <v>66</v>
      </c>
      <c r="B10" s="38">
        <f>IF(D6="合格",VLOOKUP(B2,總成績!A3:L12,12,0),"無")</f>
        <v>5</v>
      </c>
      <c r="C10" s="38" t="str">
        <f>IF(C8="合格",VLOOKUP(A4,總成績!#REF!,11,0),"無")</f>
        <v>無</v>
      </c>
      <c r="D10" s="38" t="str">
        <f>IF(D8="合格",VLOOKUP(B4,總成績!A5:L14,11,0),"無")</f>
        <v>無</v>
      </c>
      <c r="E10" s="39" t="str">
        <f>IF(E8="合格",VLOOKUP(C4,總成績!B5:M14,11,0),"無")</f>
        <v>無</v>
      </c>
    </row>
    <row r="11" spans="1:9" ht="16.8" thickBot="1" x14ac:dyDescent="0.35">
      <c r="A11" s="40" t="s">
        <v>68</v>
      </c>
      <c r="B11" s="41" t="str">
        <f xml:space="preserve"> IF(B10&lt;=3,"此次考核可升 3 個職等",IF(AND(B10&gt;3,B10&lt;= 6 ),"此次考核可升 2 個職等","職等不調整"))</f>
        <v>此次考核可升 2 個職等</v>
      </c>
      <c r="C11" s="41"/>
      <c r="D11" s="41"/>
      <c r="E11" s="42"/>
    </row>
    <row r="12" spans="1:9" ht="16.8" thickTop="1" x14ac:dyDescent="0.3"/>
    <row r="13" spans="1:9" x14ac:dyDescent="0.3">
      <c r="C13" s="14"/>
      <c r="D13" s="14"/>
    </row>
    <row r="14" spans="1:9" x14ac:dyDescent="0.3">
      <c r="F14" t="s">
        <v>67</v>
      </c>
    </row>
    <row r="15" spans="1:9" x14ac:dyDescent="0.3">
      <c r="I15" t="s">
        <v>67</v>
      </c>
    </row>
  </sheetData>
  <mergeCells count="3">
    <mergeCell ref="A1:E1"/>
    <mergeCell ref="B10:E10"/>
    <mergeCell ref="B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成績計算</vt:lpstr>
      <vt:lpstr>總成績</vt:lpstr>
      <vt:lpstr>查詢系統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</dc:creator>
  <cp:lastModifiedBy>Michelle</cp:lastModifiedBy>
  <dcterms:created xsi:type="dcterms:W3CDTF">2007-05-02T05:46:53Z</dcterms:created>
  <dcterms:modified xsi:type="dcterms:W3CDTF">2016-06-20T04:20:24Z</dcterms:modified>
</cp:coreProperties>
</file>