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fmis\Desktop\"/>
    </mc:Choice>
  </mc:AlternateContent>
  <xr:revisionPtr revIDLastSave="0" documentId="13_ncr:1_{D43FC09C-6D4B-4AF4-99B8-CEE931DC0277}" xr6:coauthVersionLast="47" xr6:coauthVersionMax="47" xr10:uidLastSave="{00000000-0000-0000-0000-000000000000}"/>
  <bookViews>
    <workbookView xWindow="-98" yWindow="-98" windowWidth="24496" windowHeight="15675" xr2:uid="{3F396370-2144-4D01-B693-F4E0D3CB5C02}"/>
  </bookViews>
  <sheets>
    <sheet name="Master" sheetId="1" r:id="rId1"/>
    <sheet name="Master WIP"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_xlcn.WorksheetConnection_ExcelProject.xlsxEMPData4" hidden="1">EMPData4[]</definedName>
    <definedName name="Slicer_Country">#N/A</definedName>
    <definedName name="Slicer_Country1">#N/A</definedName>
    <definedName name="Slicer_Department">#N/A</definedName>
    <definedName name="Slicer_Department1">#N/A</definedName>
  </definedNames>
  <calcPr calcId="191029"/>
  <pivotCaches>
    <pivotCache cacheId="0" r:id="rId12"/>
    <pivotCache cacheId="2" r:id="rId13"/>
    <pivotCache cacheId="1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4" name="EMPData4" connection="WorksheetConnection_Excel - Project.xlsx!EMPData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0" l="1"/>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R3" i="10" a="1"/>
  <c r="R3" i="10" s="1"/>
  <c r="R4" i="10" a="1"/>
  <c r="R4" i="10" s="1"/>
  <c r="R5" i="10" a="1"/>
  <c r="R5" i="10" s="1"/>
  <c r="R6" i="10" a="1"/>
  <c r="R6" i="10"/>
  <c r="R7" i="10" a="1"/>
  <c r="R7" i="10"/>
  <c r="R8" i="10" a="1"/>
  <c r="R8" i="10" s="1"/>
  <c r="R9" i="10" a="1"/>
  <c r="R9" i="10" s="1"/>
  <c r="R10" i="10" a="1"/>
  <c r="R10" i="10"/>
  <c r="R11" i="10" a="1"/>
  <c r="R11" i="10"/>
  <c r="R12" i="10" a="1"/>
  <c r="R12" i="10" s="1"/>
  <c r="R13" i="10" a="1"/>
  <c r="R13" i="10" s="1"/>
  <c r="R14" i="10" a="1"/>
  <c r="R14" i="10"/>
  <c r="R15" i="10" a="1"/>
  <c r="R15" i="10"/>
  <c r="R16" i="10" a="1"/>
  <c r="R16" i="10" s="1"/>
  <c r="R17" i="10" a="1"/>
  <c r="R17" i="10" s="1"/>
  <c r="R18" i="10" a="1"/>
  <c r="R18" i="10" s="1"/>
  <c r="R19" i="10" a="1"/>
  <c r="R19" i="10"/>
  <c r="R20" i="10" a="1"/>
  <c r="R20" i="10" s="1"/>
  <c r="R21" i="10" a="1"/>
  <c r="R21" i="10" s="1"/>
  <c r="R22" i="10" a="1"/>
  <c r="R22" i="10"/>
  <c r="R23" i="10" a="1"/>
  <c r="R23" i="10"/>
  <c r="R24" i="10" a="1"/>
  <c r="R24" i="10" s="1"/>
  <c r="R25" i="10" a="1"/>
  <c r="R25" i="10" s="1"/>
  <c r="R26" i="10" a="1"/>
  <c r="R26" i="10" s="1"/>
  <c r="R27" i="10" a="1"/>
  <c r="R27" i="10"/>
  <c r="R28" i="10" a="1"/>
  <c r="R28" i="10" s="1"/>
  <c r="R29" i="10" a="1"/>
  <c r="R29" i="10" s="1"/>
  <c r="R30" i="10" a="1"/>
  <c r="R30" i="10" s="1"/>
  <c r="R31" i="10" a="1"/>
  <c r="R31" i="10"/>
  <c r="R32" i="10" a="1"/>
  <c r="R32" i="10" s="1"/>
  <c r="R33" i="10" a="1"/>
  <c r="R33" i="10" s="1"/>
  <c r="R34" i="10" a="1"/>
  <c r="R34" i="10" s="1"/>
  <c r="R35" i="10" a="1"/>
  <c r="R35" i="10"/>
  <c r="R36" i="10" a="1"/>
  <c r="R36" i="10" s="1"/>
  <c r="R37" i="10" a="1"/>
  <c r="R37" i="10" s="1"/>
  <c r="R38" i="10" a="1"/>
  <c r="R38" i="10" s="1"/>
  <c r="R39" i="10" a="1"/>
  <c r="R39" i="10" s="1"/>
  <c r="R40" i="10" a="1"/>
  <c r="R40" i="10" s="1"/>
  <c r="R41" i="10" a="1"/>
  <c r="R41" i="10" s="1"/>
  <c r="R42" i="10" a="1"/>
  <c r="R42" i="10" s="1"/>
  <c r="R43" i="10" a="1"/>
  <c r="R43" i="10" s="1"/>
  <c r="R44" i="10" a="1"/>
  <c r="R44" i="10" s="1"/>
  <c r="R45" i="10" a="1"/>
  <c r="R45" i="10" s="1"/>
  <c r="R46" i="10" a="1"/>
  <c r="R46" i="10" s="1"/>
  <c r="R47" i="10" a="1"/>
  <c r="R47" i="10" s="1"/>
  <c r="R48" i="10" a="1"/>
  <c r="R48" i="10" s="1"/>
  <c r="R49" i="10" a="1"/>
  <c r="R49" i="10" s="1"/>
  <c r="R50" i="10" a="1"/>
  <c r="R50" i="10" s="1"/>
  <c r="R51" i="10" a="1"/>
  <c r="R51" i="10" s="1"/>
  <c r="R52" i="10" a="1"/>
  <c r="R52" i="10" s="1"/>
  <c r="Q53" i="10"/>
  <c r="E5" i="3"/>
  <c r="E4" i="3"/>
  <c r="D4" i="3"/>
  <c r="E3" i="3"/>
  <c r="D3" i="3"/>
  <c r="D5" i="3"/>
  <c r="D8" i="2" l="1"/>
  <c r="D7" i="2"/>
  <c r="D6" i="2"/>
  <c r="D5" i="2"/>
  <c r="D4" i="2"/>
  <c r="D3" i="2"/>
  <c r="E54" i="1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67C9BF-015E-46B0-BCFE-7B37D715B9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CCBFEF6-BD17-454E-8FD8-05D56DBE9B9F}" name="WorksheetConnection_Excel - Project.xlsx!EMPData4" type="102" refreshedVersion="8" minRefreshableVersion="5">
    <extLst>
      <ext xmlns:x15="http://schemas.microsoft.com/office/spreadsheetml/2010/11/main" uri="{DE250136-89BD-433C-8126-D09CA5730AF9}">
        <x15:connection id="EMPData4" autoDelete="1">
          <x15:rangePr sourceName="_xlcn.WorksheetConnection_ExcelProject.xlsxEMPData4"/>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<sst xmlns="http://schemas.openxmlformats.org/spreadsheetml/2006/main" count="1040" uniqueCount="155">
  <si>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</si>
  <si>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</si>
  <si>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</si>
  <si>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</si>
  <si>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</si>
  <si>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</si>
  <si>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</si>
  <si>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</si>
  <si>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</si>
  <si>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</si>
  <si>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</si>
  <si>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</si>
  <si>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</si>
  <si>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</si>
  <si>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</si>
  <si>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</si>
  <si>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</si>
  <si>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</si>
  <si>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</si>
  <si>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</si>
  <si>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</si>
  <si>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</si>
  <si>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</si>
  <si>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</si>
  <si>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</si>
  <si>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</si>
  <si>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</si>
  <si>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</si>
  <si>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</si>
  <si>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</si>
  <si>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</si>
  <si>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</si>
  <si>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</si>
  <si>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</si>
  <si>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</si>
  <si>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</si>
  <si>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</si>
  <si>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</si>
  <si>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</si>
  <si>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</si>
  <si>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</si>
  <si>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</si>
  <si>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</si>
  <si>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</si>
  <si>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</si>
  <si>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</si>
  <si>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</si>
  <si>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</si>
  <si>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</si>
  <si>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</si>
  <si>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</si>
  <si>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</si>
  <si>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</si>
  <si>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</si>
  <si>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</si>
  <si>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</si>
  <si>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</si>
  <si>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</si>
  <si>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</si>
  <si>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</si>
  <si>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</si>
  <si>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</si>
  <si>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</si>
  <si>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</si>
  <si>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</si>
  <si>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</si>
  <si>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</si>
  <si>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</si>
  <si>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</si>
  <si>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</si>
  <si>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</si>
  <si>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</si>
  <si>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</si>
  <si>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</si>
  <si>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</si>
  <si>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</si>
  <si>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</si>
  <si>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</si>
  <si>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</si>
  <si>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</si>
  <si>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</si>
  <si>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</si>
  <si>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</si>
  <si>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</si>
  <si>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</si>
  <si>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</si>
  <si>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</si>
  <si>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</si>
  <si>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</si>
  <si>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</si>
  <si>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</si>
  <si>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</si>
  <si>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</si>
  <si>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</si>
  <si>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</si>
  <si>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</si>
  <si>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</si>
  <si>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</si>
  <si>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</si>
  <si>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</si>
  <si>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</si>
  <si>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</si>
  <si>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</si>
  <si>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</si>
  <si>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</si>
  <si>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</si>
  <si>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</si>
  <si>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</si>
  <si>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</si>
  <si>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</si>
  <si>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</si>
  <si>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</si>
  <si>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</si>
  <si>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</si>
  <si>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</si>
  <si>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</si>
  <si>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</si>
  <si>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</si>
  <si>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</si>
  <si>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</si>
  <si>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</si>
  <si>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</si>
  <si>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</si>
  <si>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</si>
  <si>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</si>
  <si>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</si>
  <si>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</si>
  <si>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</si>
  <si>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</si>
  <si>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</si>
  <si>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</si>
  <si>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</si>
  <si>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</si>
  <si>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</si>
  <si>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</si>
  <si>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</si>
  <si>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</si>
  <si>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</si>
  <si>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</si>
  <si>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</si>
  <si>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</si>
  <si>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</si>
  <si>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</si>
  <si>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Output should look like below.</t>
  </si>
  <si>
    <t>Statistical Methods - Emp Salary</t>
  </si>
  <si>
    <t>Tim Watson</t>
  </si>
  <si>
    <t>#</t>
  </si>
  <si>
    <t>EMP Salary</t>
  </si>
  <si>
    <t>Mode</t>
  </si>
  <si>
    <t>Sum of Yearly Sal</t>
  </si>
  <si>
    <t>Salary</t>
  </si>
  <si>
    <t>Sum Of Salaries</t>
  </si>
  <si>
    <t>Bonus $s</t>
  </si>
  <si>
    <t>Grand Total</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</si>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</sst>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dashDotDot">
        <color theme="2" tint="-0.24994659260841701"/>
      </top>
      <bottom style="dashDotDot">
        <color theme="2" tint="-0.24994659260841701"/>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right style="hair">
        <color indexed="64"/>
      </right>
      <top/>
      <bottom/>
      <diagonal/>
    </border>
    <border>
      <left/>
      <right/>
      <top style="dashDotDot">
        <color theme="2" tint="-0.24994659260841701"/>
      </top>
      <bottom/>
      <diagonal/>
    </border>
    <border>
      <left/>
      <right style="hair">
        <color indexed="64"/>
      </right>
      <top style="dashDotDot">
        <color theme="2" tint="-0.24994659260841701"/>
      </top>
      <bottom style="dashDotDot">
        <color theme="2" tint="-0.24994659260841701"/>
      </bottom>
      <diagonal/>
    </border>
    <border>
      <left/>
      <right/>
      <top style="thin">
        <color rgb="FF000000"/>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3">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2" fillId="0" borderId="0" xfId="0" applyFont="1" applyAlignment="1">
      <alignment horizontal="center"/>
    </xf>
    <xf numFmtId="0" fontId="2" fillId="0" borderId="0" xfId="0" applyFont="1"/>
    <xf numFmtId="0" fontId="2" fillId="4" borderId="1" xfId="0" applyFont="1" applyFill="1" applyBorder="1" applyAlignment="1">
      <alignment horizontal="center"/>
    </xf>
    <xf numFmtId="0" fontId="2" fillId="2" borderId="10" xfId="0" applyFont="1" applyFill="1" applyBorder="1"/>
    <xf numFmtId="0" fontId="0" fillId="0" borderId="0" xfId="0" pivotButton="1"/>
    <xf numFmtId="44" fontId="0" fillId="0" borderId="0" xfId="0" applyNumberFormat="1"/>
    <xf numFmtId="0" fontId="2" fillId="0" borderId="0" xfId="0" applyFont="1" applyAlignment="1">
      <alignment horizontal="left"/>
    </xf>
    <xf numFmtId="0" fontId="0" fillId="0" borderId="11" xfId="0" applyBorder="1"/>
    <xf numFmtId="44" fontId="0" fillId="0" borderId="11" xfId="0" applyNumberFormat="1" applyBorder="1"/>
    <xf numFmtId="0" fontId="0" fillId="0" borderId="11" xfId="0" applyBorder="1" applyAlignment="1">
      <alignment horizontal="left"/>
    </xf>
    <xf numFmtId="0" fontId="0" fillId="0" borderId="13" xfId="0" pivotButton="1" applyBorder="1"/>
    <xf numFmtId="44" fontId="2" fillId="0" borderId="11" xfId="0" applyNumberFormat="1" applyFont="1" applyBorder="1"/>
    <xf numFmtId="0" fontId="0" fillId="0" borderId="17" xfId="0" applyBorder="1"/>
    <xf numFmtId="44" fontId="4" fillId="3" borderId="0" xfId="2" applyFont="1" applyFill="1"/>
    <xf numFmtId="9" fontId="4" fillId="3" borderId="0" xfId="3" applyFont="1" applyFill="1" applyAlignment="1">
      <alignment horizontal="center"/>
    </xf>
    <xf numFmtId="9" fontId="2" fillId="0" borderId="21" xfId="3" applyFont="1" applyBorder="1" applyAlignment="1">
      <alignment horizontal="center"/>
    </xf>
    <xf numFmtId="9" fontId="0" fillId="0" borderId="0" xfId="3" applyFont="1" applyAlignment="1">
      <alignment horizontal="center"/>
    </xf>
    <xf numFmtId="9" fontId="0" fillId="0" borderId="20" xfId="3" applyFont="1" applyBorder="1" applyAlignment="1">
      <alignment horizontal="center"/>
    </xf>
    <xf numFmtId="44" fontId="2" fillId="0" borderId="21" xfId="2" applyFont="1" applyBorder="1" applyAlignment="1">
      <alignment horizontal="center"/>
    </xf>
    <xf numFmtId="44" fontId="0" fillId="0" borderId="22" xfId="2" applyFont="1" applyBorder="1" applyAlignment="1">
      <alignment horizontal="center"/>
    </xf>
    <xf numFmtId="0" fontId="0" fillId="0" borderId="0" xfId="0" applyAlignment="1">
      <alignment horizontal="left"/>
    </xf>
    <xf numFmtId="44" fontId="0" fillId="0" borderId="0" xfId="0" applyNumberFormat="1" applyAlignment="1">
      <alignment horizontal="left"/>
    </xf>
    <xf numFmtId="0" fontId="2" fillId="4" borderId="1" xfId="0" applyFont="1" applyFill="1" applyBorder="1" applyAlignment="1">
      <alignment horizontal="center"/>
    </xf>
    <xf numFmtId="0" fontId="2" fillId="2" borderId="10" xfId="0" applyFont="1" applyFill="1" applyBorder="1" applyAlignment="1">
      <alignment horizontal="center"/>
    </xf>
    <xf numFmtId="0" fontId="2" fillId="2" borderId="18" xfId="0" applyFont="1" applyFill="1" applyBorder="1" applyAlignment="1">
      <alignment horizontal="center"/>
    </xf>
    <xf numFmtId="0" fontId="0" fillId="0" borderId="1" xfId="0" applyFont="1" applyBorder="1" applyAlignment="1">
      <alignment horizontal="center"/>
    </xf>
    <xf numFmtId="0" fontId="0" fillId="0" borderId="1" xfId="0" applyFont="1" applyBorder="1"/>
    <xf numFmtId="44" fontId="1" fillId="0" borderId="1" xfId="2" applyFont="1" applyBorder="1"/>
    <xf numFmtId="0" fontId="0" fillId="0" borderId="10" xfId="0" applyFont="1" applyBorder="1"/>
    <xf numFmtId="44" fontId="1" fillId="0" borderId="19" xfId="2" applyFont="1" applyBorder="1"/>
    <xf numFmtId="0" fontId="0" fillId="0" borderId="23" xfId="0" applyBorder="1" applyAlignment="1">
      <alignment horizontal="center"/>
    </xf>
    <xf numFmtId="0" fontId="0" fillId="0" borderId="0" xfId="0" applyBorder="1"/>
    <xf numFmtId="44" fontId="0" fillId="0" borderId="14" xfId="0" applyNumberFormat="1" applyBorder="1"/>
    <xf numFmtId="0" fontId="0" fillId="0" borderId="24" xfId="0" pivotButton="1" applyBorder="1"/>
    <xf numFmtId="0" fontId="0" fillId="0" borderId="14" xfId="0" applyFont="1" applyBorder="1" applyAlignment="1">
      <alignment horizontal="left"/>
    </xf>
    <xf numFmtId="44" fontId="0" fillId="0" borderId="11" xfId="0" applyNumberFormat="1" applyFont="1" applyBorder="1"/>
    <xf numFmtId="0" fontId="0" fillId="0" borderId="15"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44" fontId="2" fillId="0" borderId="16" xfId="0" applyNumberFormat="1" applyFont="1" applyBorder="1"/>
  </cellXfs>
  <cellStyles count="4">
    <cellStyle name="Comma" xfId="1" builtinId="3"/>
    <cellStyle name="Currency" xfId="2" builtinId="4"/>
    <cellStyle name="Normal" xfId="0" builtinId="0"/>
    <cellStyle name="Percent" xfId="3" builtinId="5"/>
  </cellStyles>
  <dxfs count="151">
    <dxf>
      <alignment horizontal="center"/>
    </dxf>
    <dxf>
      <alignment horizontal="center"/>
    </dxf>
    <dxf>
      <border>
        <right style="hair">
          <color indexed="64"/>
        </right>
        <top style="hair">
          <color indexed="64"/>
        </top>
        <bottom style="hair">
          <color indexed="64"/>
        </bottom>
      </border>
    </dxf>
    <dxf>
      <font>
        <b val="0"/>
      </font>
    </dxf>
    <dxf>
      <font>
        <b/>
      </font>
    </dxf>
    <dxf>
      <font>
        <b val="0"/>
      </font>
    </dxf>
    <dxf>
      <border>
        <left style="hair">
          <color indexed="64"/>
        </left>
        <right style="hair">
          <color indexed="64"/>
        </right>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right/>
        <top/>
        <horizontal/>
      </border>
    </dxf>
    <dxf>
      <border>
        <left style="hair">
          <color indexed="64"/>
        </left>
        <right style="hair">
          <color indexed="64"/>
        </right>
        <top style="hair">
          <color indexed="64"/>
        </top>
        <bottom style="hair">
          <color indexed="64"/>
        </bottom>
      </border>
    </dxf>
    <dxf>
      <border>
        <top style="thin">
          <color indexed="64"/>
        </top>
        <bottom style="medium">
          <color indexed="64"/>
        </bottom>
      </border>
    </dxf>
    <dxf>
      <border>
        <left/>
        <right/>
        <top/>
        <bottom/>
        <vertical/>
      </border>
    </dxf>
    <dxf>
      <border>
        <bottom style="hair">
          <color indexed="64"/>
        </bottom>
      </border>
    </dxf>
    <dxf>
      <border>
        <left style="hair">
          <color indexed="64"/>
        </left>
        <right style="hair">
          <color indexed="64"/>
        </right>
        <bottom style="hair">
          <color indexed="64"/>
        </bottom>
      </border>
    </dxf>
    <dxf>
      <border>
        <left/>
        <right/>
        <top/>
        <bottom/>
        <horizontal/>
      </border>
    </dxf>
    <dxf>
      <border>
        <right style="hair">
          <color indexed="64"/>
        </right>
        <bottom style="hair">
          <color indexed="64"/>
        </bottom>
      </border>
    </dxf>
    <dxf>
      <border>
        <bottom style="hair">
          <color indexed="64"/>
        </bottom>
      </border>
    </dxf>
    <dxf>
      <border>
        <bottom style="hair">
          <color indexed="64"/>
        </bottom>
      </border>
    </dxf>
    <dxf>
      <border>
        <left/>
        <right/>
        <top/>
        <bottom/>
        <vertical/>
      </border>
    </dxf>
    <dxf>
      <border>
        <top style="thin">
          <color indexed="64"/>
        </top>
        <bottom style="medium">
          <color indexed="64"/>
        </bottom>
      </border>
    </dxf>
    <dxf>
      <border>
        <top style="thin">
          <color indexed="64"/>
        </top>
        <bottom style="medium">
          <color indexed="64"/>
        </bottom>
      </border>
    </dxf>
    <dxf>
      <border>
        <top style="thin">
          <color indexed="64"/>
        </top>
        <bottom style="medium">
          <color indexed="64"/>
        </bottom>
      </border>
    </dxf>
    <dxf>
      <border>
        <top style="thin">
          <color indexed="64"/>
        </top>
        <bottom style="medium">
          <color indexed="64"/>
        </bottom>
      </border>
    </dxf>
    <dxf>
      <border>
        <bottom style="medium">
          <color indexed="64"/>
        </bottom>
      </border>
    </dxf>
    <dxf>
      <border>
        <bottom style="hair">
          <color indexed="64"/>
        </bottom>
      </border>
    </dxf>
    <dxf>
      <border>
        <bottom style="hair">
          <color indexed="64"/>
        </bottom>
      </border>
    </dxf>
    <dxf>
      <border>
        <top style="thin">
          <color indexed="64"/>
        </top>
        <bottom style="medium">
          <color indexed="64"/>
        </bottom>
      </border>
    </dxf>
    <dxf>
      <numFmt numFmtId="34" formatCode="_(&quot;$&quot;* #,##0.00_);_(&quot;$&quot;* \(#,##0.00\);_(&quot;$&quot;* &quot;-&quot;??_);_(@_)"/>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bottom style="hair">
          <color indexed="64"/>
        </bottom>
      </border>
    </dxf>
    <dxf>
      <border>
        <bottom style="hair">
          <color indexed="64"/>
        </bottom>
      </border>
    </dxf>
    <dxf>
      <alignment horizontal="center"/>
    </dxf>
    <dxf>
      <numFmt numFmtId="34" formatCode="_(&quot;$&quot;* #,##0.00_);_(&quot;$&quot;* \(#,##0.00\);_(&quot;$&quot;* &quot;-&quot;??_);_(@_)"/>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bottom style="hair">
          <color indexed="64"/>
        </bottom>
      </border>
    </dxf>
    <dxf>
      <border>
        <bottom style="hair">
          <color indexed="64"/>
        </bottom>
      </border>
    </dxf>
    <dxf>
      <alignment horizontal="center"/>
    </dxf>
    <dxf>
      <numFmt numFmtId="34" formatCode="_(&quot;$&quot;* #,##0.00_);_(&quot;$&quot;* \(#,##0.00\);_(&quot;$&quot;* &quot;-&quot;??_);_(@_)"/>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bottom style="hair">
          <color indexed="64"/>
        </bottom>
      </border>
    </dxf>
    <dxf>
      <border>
        <bottom style="hair">
          <color indexed="64"/>
        </bottom>
      </border>
    </dxf>
    <dxf>
      <alignment horizontal="center"/>
    </dxf>
    <dxf>
      <alignment horizontal="center"/>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rgb="FF000000"/>
        </top>
        <bottom/>
      </border>
    </dxf>
    <dxf>
      <numFmt numFmtId="34" formatCode="_(&quot;$&quot;* #,##0.00_);_(&quot;$&quot;* \(#,##0.00\);_(&quot;$&quot;*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top style="thin">
          <color rgb="FF000000"/>
        </top>
        <bottom/>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dxf>
    <dxf>
      <border>
        <left style="hair">
          <color indexed="64"/>
        </left>
        <bottom style="hair">
          <color indexed="64"/>
        </bottom>
      </border>
    </dxf>
    <dxf>
      <border>
        <left style="hair">
          <color indexed="64"/>
        </left>
        <right style="hair">
          <color indexed="64"/>
        </right>
        <bottom style="hair">
          <color indexed="64"/>
        </bottom>
      </border>
    </dxf>
    <dxf>
      <border>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numFmt numFmtId="34" formatCode="_(&quot;$&quot;* #,##0.00_);_(&quot;$&quot;* \(#,##0.00\);_(&quot;$&quot;* &quot;-&quot;??_);_(@_)"/>
    </dxf>
    <dxf>
      <border>
        <left/>
        <right/>
        <top/>
        <bottom/>
      </border>
    </dxf>
    <dxf>
      <border>
        <right style="hair">
          <color indexed="64"/>
        </right>
      </border>
    </dxf>
    <dxf>
      <border>
        <bottom style="hair">
          <color indexed="64"/>
        </bottom>
      </border>
    </dxf>
    <dxf>
      <border>
        <left style="hair">
          <color indexed="64"/>
        </left>
        <right style="hair">
          <color indexed="64"/>
        </right>
        <bottom style="hair">
          <color indexed="64"/>
        </bottom>
      </border>
    </dxf>
    <dxf>
      <border>
        <bottom style="hair">
          <color indexed="64"/>
        </bottom>
      </border>
    </dxf>
    <dxf>
      <border>
        <left style="hair">
          <color indexed="64"/>
        </left>
        <right style="hair">
          <color indexed="64"/>
        </right>
        <top style="hair">
          <color indexed="64"/>
        </top>
        <bottom style="hair">
          <color indexed="64"/>
        </bottom>
      </border>
    </dxf>
    <dxf>
      <numFmt numFmtId="34" formatCode="_(&quot;$&quot;* #,##0.00_);_(&quot;$&quot;* \(#,##0.00\);_(&quot;$&quot;* &quot;-&quot;??_);_(@_)"/>
    </dxf>
    <dxf>
      <border>
        <left style="hair">
          <color indexed="64"/>
        </left>
        <right style="hair">
          <color indexed="64"/>
        </right>
      </border>
    </dxf>
    <dxf>
      <border>
        <left style="hair">
          <color indexed="64"/>
        </left>
        <right style="hair">
          <color indexed="64"/>
        </right>
      </border>
    </dxf>
    <dxf>
      <border>
        <bottom style="hair">
          <color indexed="64"/>
        </bottom>
      </border>
    </dxf>
    <dxf>
      <border>
        <bottom style="hair">
          <color indexed="64"/>
        </bottom>
      </border>
    </dxf>
    <dxf>
      <border>
        <bottom style="hair">
          <color indexed="64"/>
        </bottom>
      </border>
    </dxf>
    <dxf>
      <border>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font>
        <b/>
      </font>
    </dxf>
    <dxf>
      <numFmt numFmtId="34" formatCode="_(&quot;$&quot;* #,##0.00_);_(&quot;$&quot;* \(#,##0.00\);_(&quot;$&quot;* &quot;-&quot;??_);_(@_)"/>
    </dxf>
    <dxf>
      <alignment horizontal="cent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border>
        <left style="hair">
          <color indexed="64"/>
        </left>
        <right style="hair">
          <color indexed="64"/>
        </right>
        <top style="hair">
          <color indexed="64"/>
        </top>
        <bottom style="hair">
          <color indexed="64"/>
        </bottom>
      </border>
    </dxf>
    <dxf>
      <numFmt numFmtId="34" formatCode="_(&quot;$&quot;* #,##0.00_);_(&quot;$&quot;* \(#,##0.00\);_(&quot;$&quot;* &quot;-&quot;??_);_(@_)"/>
    </dxf>
    <dxf>
      <alignment horizontal="center"/>
    </dxf>
    <dxf>
      <font>
        <b/>
      </font>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6</xdr:col>
      <xdr:colOff>1705241</xdr:colOff>
      <xdr:row>21</xdr:row>
      <xdr:rowOff>87409</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438499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11</xdr:row>
      <xdr:rowOff>0</xdr:rowOff>
    </xdr:from>
    <xdr:to>
      <xdr:col>9</xdr:col>
      <xdr:colOff>467088</xdr:colOff>
      <xdr:row>17</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9525" y="2266950"/>
          <a:ext cx="7372713" cy="12383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28575</xdr:rowOff>
    </xdr:from>
    <xdr:to>
      <xdr:col>10</xdr:col>
      <xdr:colOff>440096</xdr:colOff>
      <xdr:row>25</xdr:row>
      <xdr:rowOff>58852</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57475"/>
          <a:ext cx="7317146" cy="2201977"/>
        </a:xfrm>
        <a:prstGeom prst="rect">
          <a:avLst/>
        </a:prstGeom>
      </xdr:spPr>
    </xdr:pic>
    <xdr:clientData/>
  </xdr:twoCellAnchor>
  <xdr:twoCellAnchor editAs="oneCell">
    <xdr:from>
      <xdr:col>3</xdr:col>
      <xdr:colOff>276225</xdr:colOff>
      <xdr:row>1</xdr:row>
      <xdr:rowOff>38100</xdr:rowOff>
    </xdr:from>
    <xdr:to>
      <xdr:col>6</xdr:col>
      <xdr:colOff>314325</xdr:colOff>
      <xdr:row>7</xdr:row>
      <xdr:rowOff>104775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6F127CC5-D5A1-E33E-D735-7F1B7FCD1C0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676525" y="495300"/>
              <a:ext cx="19812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7</xdr:col>
      <xdr:colOff>562264</xdr:colOff>
      <xdr:row>23</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639142</xdr:colOff>
      <xdr:row>25</xdr:row>
      <xdr:rowOff>19331</xdr:rowOff>
    </xdr:to>
    <xdr:pic>
      <xdr:nvPicPr>
        <xdr:cNvPr id="2" name="Picture 1">
          <a:extLst>
            <a:ext uri="{FF2B5EF4-FFF2-40B4-BE49-F238E27FC236}">
              <a16:creationId xmlns:a16="http://schemas.microsoft.com/office/drawing/2014/main" id="{138E7E0F-8428-4525-E3CF-6345C14C3338}"/>
            </a:ext>
          </a:extLst>
        </xdr:cNvPr>
        <xdr:cNvPicPr>
          <a:picLocks noChangeAspect="1"/>
        </xdr:cNvPicPr>
      </xdr:nvPicPr>
      <xdr:blipFill>
        <a:blip xmlns:r="http://schemas.openxmlformats.org/officeDocument/2006/relationships" r:embed="rId1"/>
        <a:stretch>
          <a:fillRect/>
        </a:stretch>
      </xdr:blipFill>
      <xdr:spPr>
        <a:xfrm>
          <a:off x="0" y="2809875"/>
          <a:ext cx="6925642" cy="2010056"/>
        </a:xfrm>
        <a:prstGeom prst="rect">
          <a:avLst/>
        </a:prstGeom>
      </xdr:spPr>
    </xdr:pic>
    <xdr:clientData/>
  </xdr:twoCellAnchor>
  <xdr:twoCellAnchor editAs="oneCell">
    <xdr:from>
      <xdr:col>3</xdr:col>
      <xdr:colOff>142875</xdr:colOff>
      <xdr:row>2</xdr:row>
      <xdr:rowOff>123825</xdr:rowOff>
    </xdr:from>
    <xdr:to>
      <xdr:col>5</xdr:col>
      <xdr:colOff>285750</xdr:colOff>
      <xdr:row>9</xdr:row>
      <xdr:rowOff>9525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6A47868-F55A-8E97-F373-92858E70F70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543175" y="762000"/>
              <a:ext cx="1438275"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392397</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28575</xdr:colOff>
      <xdr:row>17</xdr:row>
      <xdr:rowOff>9525</xdr:rowOff>
    </xdr:from>
    <xdr:to>
      <xdr:col>7</xdr:col>
      <xdr:colOff>695692</xdr:colOff>
      <xdr:row>36</xdr:row>
      <xdr:rowOff>65269</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28575" y="3362325"/>
          <a:ext cx="7325092" cy="349426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449644</xdr:colOff>
      <xdr:row>32</xdr:row>
      <xdr:rowOff>30343</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14</xdr:col>
      <xdr:colOff>95250</xdr:colOff>
      <xdr:row>1</xdr:row>
      <xdr:rowOff>57150</xdr:rowOff>
    </xdr:from>
    <xdr:to>
      <xdr:col>16</xdr:col>
      <xdr:colOff>628650</xdr:colOff>
      <xdr:row>7</xdr:row>
      <xdr:rowOff>109538</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756D0C20-77FE-0FD1-A791-5763857EE8A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1096625" y="514350"/>
              <a:ext cx="1828800" cy="1138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28575</xdr:colOff>
      <xdr:row>1</xdr:row>
      <xdr:rowOff>33338</xdr:rowOff>
    </xdr:from>
    <xdr:to>
      <xdr:col>19</xdr:col>
      <xdr:colOff>561975</xdr:colOff>
      <xdr:row>7</xdr:row>
      <xdr:rowOff>114299</xdr:rowOff>
    </xdr:to>
    <mc:AlternateContent xmlns:mc="http://schemas.openxmlformats.org/markup-compatibility/2006" xmlns:a14="http://schemas.microsoft.com/office/drawing/2010/main">
      <mc:Choice Requires="a14">
        <xdr:graphicFrame macro="">
          <xdr:nvGraphicFramePr>
            <xdr:cNvPr id="6" name="Department 1">
              <a:extLst>
                <a:ext uri="{FF2B5EF4-FFF2-40B4-BE49-F238E27FC236}">
                  <a16:creationId xmlns:a16="http://schemas.microsoft.com/office/drawing/2014/main" id="{23DABA1E-D419-D5F2-CF82-CC24C9159BA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973050" y="490538"/>
              <a:ext cx="1828800" cy="1166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yne Bey" refreshedDate="45405.604186805554" createdVersion="8" refreshedVersion="8" minRefreshableVersion="3" recordCount="50" xr:uid="{9B5CE61D-E8F3-4C87-A85A-F772239BD1F0}">
  <cacheSource type="worksheet">
    <worksheetSource name="EMPData4"/>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0809673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yne Bey" refreshedDate="45406.509777083331" createdVersion="8" refreshedVersion="8" minRefreshableVersion="3" recordCount="50" xr:uid="{B47A039E-5365-4995-932B-28908ACBA4B1}">
  <cacheSource type="worksheet">
    <worksheetSource name="EMPData411"/>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44">
      <sharedItems containsSemiMixedTypes="0" containsString="0" containsNumber="1" minValue="0" maxValue="28000"/>
    </cacheField>
  </cacheFields>
  <extLst>
    <ext xmlns:x14="http://schemas.microsoft.com/office/spreadsheetml/2009/9/main" uri="{725AE2AE-9491-48be-B2B4-4EB974FC3084}">
      <x14:pivotCacheDefinition pivotCacheId="64763284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yne Bey" refreshedDate="45406.514972453704" backgroundQuery="1" createdVersion="8" refreshedVersion="8" minRefreshableVersion="3" recordCount="0" supportSubquery="1" supportAdvancedDrill="1" xr:uid="{F06B20BA-0667-4672-BBF8-55B6C915B5A1}">
  <cacheSource type="external" connectionId="1"/>
  <cacheFields count="2">
    <cacheField name="[EMPData4].[Employee].[Employee]" caption="Employee" numFmtId="0" hierarchy="2" level="1">
      <sharedItems count="2">
        <s v="Dan Ziegler"/>
        <s v="Natalie Porter"/>
      </sharedItems>
    </cacheField>
    <cacheField name="[Measures].[Sum of Yearly Sal]" caption="Sum of Yearly Sal" numFmtId="0" hierarchy="7" level="32767"/>
  </cacheFields>
  <cacheHierarchies count="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2"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Measures].[__XL_Count EMPData4]" caption="__XL_Count EMPData4" measure="1" displayFolder="" measureGroup="EMPData4"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name="EMPData4" uniqueName="[EMPData4]" caption="EMPData4"/>
    <dimension measure="1" name="Measures" uniqueName="[Measures]" caption="Measures"/>
  </dimensions>
  <measureGroups count="1">
    <measureGroup name="EMPData4" caption="EMPData4"/>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yne Bey" refreshedDate="45405.651220023145" backgroundQuery="1" createdVersion="3" refreshedVersion="8" minRefreshableVersion="3" recordCount="0" supportSubquery="1" supportAdvancedDrill="1" xr:uid="{8E36F411-6DF1-4AAB-AFC9-CEABA13DE333}">
  <cacheSource type="external" connectionId="1">
    <extLst>
      <ext xmlns:x14="http://schemas.microsoft.com/office/spreadsheetml/2009/9/main" uri="{F057638F-6D5F-4e77-A914-E7F072B9BCA8}">
        <x14:sourceConnection name="ThisWorkbookDataModel"/>
      </ext>
    </extLst>
  </cacheSource>
  <cacheFields count="0"/>
  <cacheHierarchies count="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2"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Measures].[__XL_Count EMPData4]" caption="__XL_Count EMPData4" measure="1" displayFolder="" measureGroup="EMPData4" count="0" hidden="1"/>
    <cacheHierarchy uniqueName="[Measures].[__No measures defined]" caption="__No measures defined" measure="1" displayFolder="" count="0" hidden="1"/>
    <cacheHierarchy uniqueName="[Measures].[Sum of Yearly Sal]" caption="Sum of Yearly Sal" measure="1" displayFolder="" measureGroup="EMPData4"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31135696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ACEC14-434A-435A-9C14-68BED9CFF79B}" name="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2:C5"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dataFields>
  <formats count="3">
    <format dxfId="113">
      <pivotArea collapsedLevelsAreSubtotals="1" fieldPosition="0">
        <references count="1">
          <reference field="1" count="0"/>
        </references>
      </pivotArea>
    </format>
    <format dxfId="112">
      <pivotArea dataOnly="0" labelOnly="1" fieldPosition="0">
        <references count="1">
          <reference field="1" count="0"/>
        </references>
      </pivotArea>
    </format>
    <format dxfId="111">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1"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5EA40A-1624-4A88-A28E-AFFB70059CD5}" name="PivotTable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2:C4" firstHeaderRow="1" firstDataRow="1" firstDataCol="1"/>
  <pivotFields count="2">
    <pivotField axis="axisRow" allDrilled="1" subtotalTop="0" showAll="0" measureFilter="1" sortType="descending" defaultSubtotal="0" defaultAttributeDrillState="1">
      <items count="2">
        <item x="1"/>
        <item x="0"/>
      </items>
    </pivotField>
    <pivotField dataField="1" subtotalTop="0" showAll="0" defaultSubtotal="0"/>
  </pivotFields>
  <rowFields count="1">
    <field x="0"/>
  </rowFields>
  <rowItems count="2">
    <i>
      <x/>
    </i>
    <i>
      <x v="1"/>
    </i>
  </rowItems>
  <colItems count="1">
    <i/>
  </colItems>
  <dataFields count="1">
    <dataField name="Salary" fld="1" baseField="0" baseItem="0" numFmtId="44"/>
  </dataFields>
  <formats count="17">
    <format dxfId="110">
      <pivotArea outline="0" collapsedLevelsAreSubtotals="1" fieldPosition="0"/>
    </format>
    <format dxfId="109">
      <pivotArea type="all" dataOnly="0" outline="0" fieldPosition="0"/>
    </format>
    <format dxfId="108">
      <pivotArea outline="0" collapsedLevelsAreSubtotals="1" fieldPosition="0"/>
    </format>
    <format dxfId="107">
      <pivotArea field="0" type="button" dataOnly="0" labelOnly="1" outline="0" axis="axisRow" fieldPosition="0"/>
    </format>
    <format dxfId="106">
      <pivotArea dataOnly="0" labelOnly="1" outline="0" axis="axisValues" fieldPosition="0"/>
    </format>
    <format dxfId="105">
      <pivotArea dataOnly="0" outline="0" axis="axisValues" fieldPosition="0"/>
    </format>
    <format dxfId="27">
      <pivotArea type="all" dataOnly="0" outline="0" fieldPosition="0"/>
    </format>
    <format dxfId="23">
      <pivotArea outline="0" collapsedLevelsAreSubtotals="1" fieldPosition="0"/>
    </format>
    <format dxfId="22">
      <pivotArea field="0" type="button" dataOnly="0" labelOnly="1" outline="0" axis="axisRow" fieldPosition="0"/>
    </format>
    <format dxfId="21">
      <pivotArea dataOnly="0" labelOnly="1" outline="0" axis="axisValues" fieldPosition="0"/>
    </format>
    <format dxfId="19">
      <pivotArea collapsedLevelsAreSubtotals="1" fieldPosition="0">
        <references count="1">
          <reference field="0" count="1">
            <x v="1"/>
          </reference>
        </references>
      </pivotArea>
    </format>
    <format dxfId="17">
      <pivotArea collapsedLevelsAreSubtotals="1" fieldPosition="0">
        <references count="1">
          <reference field="0" count="1">
            <x v="0"/>
          </reference>
        </references>
      </pivotArea>
    </format>
    <format dxfId="16">
      <pivotArea collapsedLevelsAreSubtotals="1" fieldPosition="0">
        <references count="1">
          <reference field="0" count="1">
            <x v="1"/>
          </reference>
        </references>
      </pivotArea>
    </format>
    <format dxfId="15">
      <pivotArea dataOnly="0" labelOnly="1" fieldPosition="0">
        <references count="1">
          <reference field="0" count="0"/>
        </references>
      </pivotArea>
    </format>
    <format dxfId="9">
      <pivotArea dataOnly="0" labelOnly="1" fieldPosition="0">
        <references count="1">
          <reference field="0" count="0"/>
        </references>
      </pivotArea>
    </format>
    <format dxfId="8">
      <pivotArea dataOnly="0" labelOnly="1" fieldPosition="0">
        <references count="1">
          <reference field="0" count="1">
            <x v="0"/>
          </reference>
        </references>
      </pivotArea>
    </format>
    <format dxfId="6">
      <pivotArea dataOnly="0" labelOnly="1" fieldPosition="0">
        <references count="1">
          <reference field="0" count="1">
            <x v="1"/>
          </reference>
        </references>
      </pivotArea>
    </format>
  </formats>
  <pivotHierarchies count="8">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alary"/>
  </pivotHierarchies>
  <pivotTableStyleInfo name="PivotStyleLight16" showRowHeaders="1" showColHeaders="1" showRowStripes="0" showColStripes="0" showLastColumn="1"/>
  <filters count="1">
    <filter fld="0" type="count" id="2" iMeasureHier="7">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9B212C-7974-40C2-BAC3-B41AD68A9E8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dataFields count="1">
    <dataField name="Salary" fld="4" baseField="0" baseItem="0"/>
  </dataFields>
  <formats count="11">
    <format dxfId="104">
      <pivotArea collapsedLevelsAreSubtotals="1" fieldPosition="0">
        <references count="1">
          <reference field="2" count="2">
            <x v="29"/>
            <x v="32"/>
          </reference>
        </references>
      </pivotArea>
    </format>
    <format dxfId="103">
      <pivotArea dataOnly="0" fieldPosition="0">
        <references count="1">
          <reference field="2" count="2">
            <x v="29"/>
            <x v="32"/>
          </reference>
        </references>
      </pivotArea>
    </format>
    <format dxfId="102">
      <pivotArea field="2" type="button" dataOnly="0" labelOnly="1" outline="0" axis="axisRow" fieldPosition="0"/>
    </format>
    <format dxfId="101">
      <pivotArea dataOnly="0" labelOnly="1" outline="0" axis="axisValues" fieldPosition="0"/>
    </format>
    <format dxfId="100">
      <pivotArea collapsedLevelsAreSubtotals="1" fieldPosition="0">
        <references count="1">
          <reference field="2" count="1">
            <x v="29"/>
          </reference>
        </references>
      </pivotArea>
    </format>
    <format dxfId="99">
      <pivotArea dataOnly="0" labelOnly="1" fieldPosition="0">
        <references count="1">
          <reference field="2" count="1">
            <x v="29"/>
          </reference>
        </references>
      </pivotArea>
    </format>
    <format dxfId="98">
      <pivotArea collapsedLevelsAreSubtotals="1" fieldPosition="0">
        <references count="1">
          <reference field="2" count="1">
            <x v="32"/>
          </reference>
        </references>
      </pivotArea>
    </format>
    <format dxfId="97">
      <pivotArea dataOnly="0" labelOnly="1" fieldPosition="0">
        <references count="1">
          <reference field="2" count="1">
            <x v="32"/>
          </reference>
        </references>
      </pivotArea>
    </format>
    <format dxfId="96">
      <pivotArea outline="0" collapsedLevelsAreSubtotals="1" fieldPosition="0"/>
    </format>
    <format dxfId="95">
      <pivotArea dataOnly="0" labelOnly="1" outline="0" axis="axisValues" fieldPosition="0"/>
    </format>
    <format dxfId="5">
      <pivotArea dataOnly="0" fieldPosition="0">
        <references count="1">
          <reference field="2" count="2">
            <x v="29"/>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4ADCA5-E24E-4388-93E8-4F5185F2B1C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0" baseItem="0"/>
  </dataFields>
  <formats count="10">
    <format dxfId="94">
      <pivotArea collapsedLevelsAreSubtotals="1" fieldPosition="0">
        <references count="1">
          <reference field="2" count="2">
            <x v="8"/>
            <x v="28"/>
          </reference>
        </references>
      </pivotArea>
    </format>
    <format dxfId="93">
      <pivotArea dataOnly="0" labelOnly="1" fieldPosition="0">
        <references count="1">
          <reference field="2" count="1">
            <x v="8"/>
          </reference>
        </references>
      </pivotArea>
    </format>
    <format dxfId="92">
      <pivotArea collapsedLevelsAreSubtotals="1" fieldPosition="0">
        <references count="1">
          <reference field="2" count="1">
            <x v="28"/>
          </reference>
        </references>
      </pivotArea>
    </format>
    <format dxfId="91">
      <pivotArea dataOnly="0" labelOnly="1" fieldPosition="0">
        <references count="1">
          <reference field="2" count="1">
            <x v="28"/>
          </reference>
        </references>
      </pivotArea>
    </format>
    <format dxfId="90">
      <pivotArea dataOnly="0" labelOnly="1" fieldPosition="0">
        <references count="1">
          <reference field="2" count="1">
            <x v="28"/>
          </reference>
        </references>
      </pivotArea>
    </format>
    <format dxfId="89">
      <pivotArea dataOnly="0" labelOnly="1" fieldPosition="0">
        <references count="1">
          <reference field="2" count="1">
            <x v="8"/>
          </reference>
        </references>
      </pivotArea>
    </format>
    <format dxfId="88">
      <pivotArea collapsedLevelsAreSubtotals="1" fieldPosition="0">
        <references count="1">
          <reference field="2" count="1">
            <x v="8"/>
          </reference>
        </references>
      </pivotArea>
    </format>
    <format dxfId="4">
      <pivotArea dataOnly="0" fieldPosition="0">
        <references count="1">
          <reference field="2" count="2">
            <x v="8"/>
            <x v="28"/>
          </reference>
        </references>
      </pivotArea>
    </format>
    <format dxfId="2">
      <pivotArea collapsedLevelsAreSubtotals="1" fieldPosition="0">
        <references count="1">
          <reference field="2" count="1">
            <x v="8"/>
          </reference>
        </references>
      </pivotArea>
    </format>
    <format dxfId="1">
      <pivotArea dataOnly="0" labelOnly="1" outline="0" axis="axisValues" fieldPosition="0"/>
    </format>
  </formats>
  <pivotTableStyleInfo name="PivotStyleLight16" showRowHeaders="1" showColHeaders="1" showRowStripes="0" showColStripes="0" showLastColumn="1"/>
  <filters count="1">
    <filter fld="2" type="count" evalOrder="-1" id="3"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E2FEB1-15B8-4C66-A9B1-1D7473F16F3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2:C4"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dataFields count="1">
    <dataField name="Salary" fld="4" baseField="0" baseItem="0"/>
  </dataFields>
  <formats count="6">
    <format dxfId="87">
      <pivotArea collapsedLevelsAreSubtotals="1" fieldPosition="0">
        <references count="1">
          <reference field="2" count="2">
            <x v="29"/>
            <x v="32"/>
          </reference>
        </references>
      </pivotArea>
    </format>
    <format dxfId="86">
      <pivotArea dataOnly="0" labelOnly="1" fieldPosition="0">
        <references count="1">
          <reference field="2" count="1">
            <x v="29"/>
          </reference>
        </references>
      </pivotArea>
    </format>
    <format dxfId="85">
      <pivotArea collapsedLevelsAreSubtotals="1" fieldPosition="0">
        <references count="1">
          <reference field="2" count="1">
            <x v="29"/>
          </reference>
        </references>
      </pivotArea>
    </format>
    <format dxfId="84">
      <pivotArea collapsedLevelsAreSubtotals="1" fieldPosition="0">
        <references count="1">
          <reference field="2" count="1">
            <x v="32"/>
          </reference>
        </references>
      </pivotArea>
    </format>
    <format dxfId="83">
      <pivotArea dataOnly="0" labelOnly="1" fieldPosition="0">
        <references count="1">
          <reference field="2" count="1">
            <x v="32"/>
          </reference>
        </references>
      </pivotArea>
    </format>
    <format dxfId="82">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0E3F7-85CD-4CE7-BC82-DF9A05F01B7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 Name">
  <location ref="M2:N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4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dataFields>
  <formats count="2">
    <format dxfId="56">
      <pivotArea dataOnly="0" labelOnly="1" fieldPosition="0">
        <references count="1">
          <reference field="2" count="1">
            <x v="0"/>
          </reference>
        </references>
      </pivotArea>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5519A4E-1D1E-4323-BB1C-04310FABC7B4}" sourceName="Country">
  <pivotTables>
    <pivotTable tabId="7" name="PivotTable1"/>
  </pivotTables>
  <data>
    <tabular pivotCacheId="108096732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748FE4E-0245-4661-B11D-077A5DE7D12D}" sourceName="[EMPData4].[Department]">
  <pivotTables>
    <pivotTable tabId="5" name="PivotTable2"/>
  </pivotTables>
  <data>
    <olap pivotCacheId="311356962">
      <levels count="2">
        <level uniqueName="[EMPData4].[Department].[(All)]" sourceCaption="(All)" count="0"/>
        <level uniqueName="[EMPData4].[Department].[Department]" sourceCaption="Department" count="3">
          <ranges>
            <range startItem="0">
              <i n="[EMPData4].[Department].&amp;[Finance]" c="Finance"/>
              <i n="[EMPData4].[Department].&amp;[Procurement]" c="Procurement"/>
              <i n="[EMPData4].[Department].&amp;[Sales]" c="Sales"/>
            </range>
          </ranges>
        </level>
      </levels>
      <selections count="1">
        <selection n="[EMPData4].[Departmen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69E27209-7ABD-4F22-BF9B-3580498358BF}" sourceName="Country">
  <pivotTables>
    <pivotTable tabId="11" name="PivotTable3"/>
  </pivotTables>
  <data>
    <tabular pivotCacheId="64763284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A3DBDEC8-A4E8-4FCB-8B9E-A55F4D876F9E}" sourceName="Department">
  <pivotTables>
    <pivotTable tabId="11" name="PivotTable3"/>
  </pivotTables>
  <data>
    <tabular pivotCacheId="64763284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323920F-98F8-477A-819F-6D51F38024F5}" cache="Slicer_Department" caption="Department"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D7D3202-E157-46F8-87DB-C8EADEB62BC4}" cache="Slicer_Country"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56B0CE10-8CBD-4FF5-AF48-1009C2238CD6}" cache="Slicer_Country1" caption="Country" rowHeight="241300"/>
  <slicer name="Department 1" xr10:uid="{D5039FBC-6B41-4B95-872A-428CFEE1912B}" cache="Slicer_Department1"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50" headerRowBorderDxfId="149" tableBorderDxfId="148" totalsRowBorderDxfId="147">
  <autoFilter ref="A3:E53" xr:uid="{639A0B6B-6E58-4D92-8D16-18CA1495B923}"/>
  <tableColumns count="5">
    <tableColumn id="1" xr3:uid="{10D75C25-E46F-46DC-B77B-6A24CBC96659}" name="Employee ID" totalsRowLabel="Total" dataDxfId="146" totalsRowDxfId="145"/>
    <tableColumn id="2" xr3:uid="{A9A1B7BF-B67F-4E3D-B05D-1CA5084E6220}" name="Department" dataDxfId="144" totalsRowDxfId="143"/>
    <tableColumn id="3" xr3:uid="{1D69A06F-FBE8-4CD9-B408-A67965E2C5A9}" name="Employee" dataDxfId="142" totalsRowDxfId="141"/>
    <tableColumn id="4" xr3:uid="{045F1C44-E03F-4B14-B0C4-5F1F2D740C6F}" name="Country" dataDxfId="140" totalsRowDxfId="139"/>
    <tableColumn id="5" xr3:uid="{4CA34F10-A491-4D0F-A008-9A622A58741E}" name="Yearly Sal" totalsRowFunction="sum" dataDxfId="138" totalsRowDxfId="137"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36" headerRowBorderDxfId="135" tableBorderDxfId="134" totalsRowBorderDxfId="133">
  <autoFilter ref="H3:J47" xr:uid="{7D32404A-711D-42A0-B943-BEC4B7997172}"/>
  <tableColumns count="3">
    <tableColumn id="1" xr3:uid="{3A445AE6-0460-4262-B97F-11D049E0AA42}" name="EmployeID" dataDxfId="132"/>
    <tableColumn id="2" xr3:uid="{8ACCE417-C3B1-4070-8842-52BB9F3BF8D1}" name="Bonus %" dataDxfId="131"/>
    <tableColumn id="3" xr3:uid="{57087C48-7625-4AFB-8DDB-2F22CEBA3E30}" name="Employee Name" dataDxfId="1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D981B6-1490-4888-BF93-A16D9C244FFA}" name="EMPData4" displayName="EMPData4" ref="A3:E54" totalsRowCount="1" headerRowDxfId="129" headerRowBorderDxfId="128" tableBorderDxfId="127" totalsRowBorderDxfId="126">
  <autoFilter ref="A3:E53" xr:uid="{19D981B6-1490-4888-BF93-A16D9C244FFA}"/>
  <tableColumns count="5">
    <tableColumn id="1" xr3:uid="{CDA539C2-37FE-45B4-A6D4-5B3BFA9F464A}" name="Employee ID" totalsRowLabel="Total" dataDxfId="125"/>
    <tableColumn id="2" xr3:uid="{2F9AD1D9-8DC4-4F72-832F-355EEAB1254C}" name="Department" dataDxfId="124"/>
    <tableColumn id="3" xr3:uid="{EE65CEFE-7A84-40CD-B0F8-E72DD391BEA7}" name="Employee" dataDxfId="123"/>
    <tableColumn id="4" xr3:uid="{76F587A3-1EA9-474A-90A3-839B8B70B03C}" name="Country" dataDxfId="122"/>
    <tableColumn id="5" xr3:uid="{D392670D-1197-4DED-B2F0-89593F87B961}" name="Yearly Sal" totalsRowFunction="sum" dataDxfId="121"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2E6528-980C-410D-A73A-6A43627B53D8}" name="EmpBonus5" displayName="EmpBonus5" ref="H3:J47" totalsRowShown="0" headerRowDxfId="120" headerRowBorderDxfId="119" tableBorderDxfId="118" totalsRowBorderDxfId="117">
  <autoFilter ref="H3:J47" xr:uid="{7D32404A-711D-42A0-B943-BEC4B7997172}"/>
  <tableColumns count="3">
    <tableColumn id="1" xr3:uid="{DCE9F97C-D19F-4127-A1A3-82945FD0ACFA}" name="EmployeID" dataDxfId="116"/>
    <tableColumn id="2" xr3:uid="{8E1921CB-0886-4DE6-8CE0-8E32BE9A65D6}" name="Bonus %" dataDxfId="115"/>
    <tableColumn id="3" xr3:uid="{32BAACE8-CA0A-4379-9F17-6D9B4451C18B}" name="Employee Name" dataDxfId="1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13B2D1-700D-4B36-8965-9DAB5151EC83}" name="EMPData411" displayName="EMPData411" ref="M2:S53" totalsRowCount="1" headerRowDxfId="81" headerRowBorderDxfId="80" tableBorderDxfId="79" totalsRowBorderDxfId="78">
  <autoFilter ref="M2:S52" xr:uid="{E413B2D1-700D-4B36-8965-9DAB5151EC83}"/>
  <tableColumns count="7">
    <tableColumn id="1" xr3:uid="{C2CFDDC6-FD66-4494-8D71-01E545440A6A}" name="Employee ID" totalsRowLabel="Total" dataDxfId="77" totalsRowDxfId="76"/>
    <tableColumn id="2" xr3:uid="{18678402-0B3D-49D5-8059-1D47EEB13EBC}" name="Department" dataDxfId="75" totalsRowDxfId="74"/>
    <tableColumn id="3" xr3:uid="{A4DCBED3-9A0E-4577-A86B-2B50B8BCF97B}" name="Employee" dataDxfId="73" totalsRowDxfId="72"/>
    <tableColumn id="4" xr3:uid="{26EB49F0-188D-4430-9D24-B344A44AB47A}" name="Country" dataDxfId="71" totalsRowDxfId="70"/>
    <tableColumn id="5" xr3:uid="{6E4160AE-9AFF-462A-97C3-776E3A42376A}" name="Yearly Sal" totalsRowFunction="sum" dataDxfId="69" totalsRowDxfId="68" dataCellStyle="Comma"/>
    <tableColumn id="6" xr3:uid="{A3D98225-46B5-43EC-8E77-EE2772FAAD10}" name="Bonus %" dataDxfId="67" totalsRowDxfId="66" dataCellStyle="Percent" totalsRowCellStyle="Percent">
      <calculatedColumnFormula array="1">_xlfn.XLOOKUP(EMPData411[[#This Row],[Employee ID]],EmpBonus5[[#All],[EmployeID]],EmpBonus5[[#All],[Bonus %]],"0%",0)</calculatedColumnFormula>
    </tableColumn>
    <tableColumn id="7" xr3:uid="{57AF5260-DB3E-42C2-8BC8-935592026F88}" name="Bonus $s" dataDxfId="65" totalsRowDxfId="64" dataCellStyle="Currency" totalsRowCellStyle="Currency">
      <calculatedColumnFormula>SUM(EMPData411[[#This Row],[Yearly Sal]]*EMPData411[[#This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A54236-8CAC-4434-9AA9-383670B0F1D0}" name="EmpBonus512" displayName="EmpBonus512" ref="Y2:AA46" totalsRowShown="0" headerRowDxfId="63" headerRowBorderDxfId="62" tableBorderDxfId="61" totalsRowBorderDxfId="60">
  <autoFilter ref="Y2:AA46" xr:uid="{F9A54236-8CAC-4434-9AA9-383670B0F1D0}"/>
  <tableColumns count="3">
    <tableColumn id="1" xr3:uid="{89BB23B3-6F71-45D3-BAC4-151B6AD57E8E}" name="EmployeID" dataDxfId="59"/>
    <tableColumn id="2" xr3:uid="{60FF0B8F-7E83-40C2-A71F-8991148E407F}" name="Bonus %" dataDxfId="58"/>
    <tableColumn id="3" xr3:uid="{76A80550-2613-41AF-B4DF-522619E8FE13}" name="Employee Name" dataDxfId="5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tabSelected="1" workbookViewId="0">
      <selection activeCell="A4" sqref="A4"/>
    </sheetView>
  </sheetViews>
  <sheetFormatPr defaultRowHeight="14.25" x14ac:dyDescent="0.45"/>
  <cols>
    <col min="1" max="1" width="12.53125" customWidth="1"/>
    <col min="2" max="2" width="13.06640625" customWidth="1"/>
    <col min="3" max="3" width="16.265625" bestFit="1" customWidth="1"/>
    <col min="4" max="4" width="11" bestFit="1" customWidth="1"/>
    <col min="5" max="5" width="14.33203125" style="15" customWidth="1"/>
    <col min="8" max="8" width="11.796875" customWidth="1"/>
    <col min="9" max="9" width="9.9296875" customWidth="1"/>
    <col min="10" max="10" width="16.33203125" customWidth="1"/>
    <col min="12" max="12" width="52.06640625" bestFit="1" customWidth="1"/>
  </cols>
  <sheetData>
    <row r="1" spans="1:18" ht="36" x14ac:dyDescent="1.05">
      <c r="A1" s="18"/>
      <c r="B1" s="19" t="s">
        <v>133</v>
      </c>
      <c r="C1" s="19"/>
      <c r="D1" s="19"/>
      <c r="E1" s="19"/>
      <c r="F1" s="19"/>
      <c r="G1" s="19"/>
      <c r="H1" s="19"/>
      <c r="I1" s="19"/>
      <c r="J1" s="19"/>
      <c r="K1" s="19"/>
      <c r="L1" s="19"/>
      <c r="M1" s="19"/>
      <c r="N1" s="19"/>
      <c r="O1" s="19"/>
      <c r="P1" s="19"/>
      <c r="Q1" s="19"/>
      <c r="R1" s="19"/>
    </row>
    <row r="2" spans="1:18" ht="14.55" customHeight="1" x14ac:dyDescent="0.9">
      <c r="A2" s="22"/>
      <c r="B2" s="22"/>
      <c r="C2" s="22"/>
      <c r="D2" s="22"/>
      <c r="E2" s="22"/>
      <c r="F2" s="22"/>
      <c r="G2" s="22"/>
      <c r="H2" s="22"/>
      <c r="I2" s="22"/>
      <c r="J2" s="22"/>
      <c r="K2" s="22"/>
      <c r="L2" s="22"/>
      <c r="M2" s="22"/>
      <c r="N2" s="22"/>
      <c r="O2" s="22"/>
      <c r="P2" s="22"/>
      <c r="Q2" s="22"/>
    </row>
    <row r="3" spans="1:18" x14ac:dyDescent="0.45">
      <c r="A3" s="4" t="s">
        <v>0</v>
      </c>
      <c r="B3" s="5" t="s">
        <v>1</v>
      </c>
      <c r="C3" s="5" t="s">
        <v>2</v>
      </c>
      <c r="D3" s="5" t="s">
        <v>117</v>
      </c>
      <c r="E3" s="12" t="s">
        <v>108</v>
      </c>
      <c r="H3" s="4" t="s">
        <v>67</v>
      </c>
      <c r="I3" s="5" t="s">
        <v>68</v>
      </c>
      <c r="J3" s="9" t="s">
        <v>69</v>
      </c>
    </row>
    <row r="4" spans="1:18" x14ac:dyDescent="0.45">
      <c r="A4" s="3" t="s">
        <v>3</v>
      </c>
      <c r="B4" s="1" t="s">
        <v>4</v>
      </c>
      <c r="C4" s="1" t="s">
        <v>5</v>
      </c>
      <c r="D4" s="1" t="s">
        <v>118</v>
      </c>
      <c r="E4" s="13">
        <v>60270</v>
      </c>
      <c r="H4" s="3" t="s">
        <v>13</v>
      </c>
      <c r="I4" s="2">
        <v>0.27</v>
      </c>
      <c r="J4" s="8" t="s">
        <v>14</v>
      </c>
      <c r="K4">
        <v>1</v>
      </c>
      <c r="L4" t="s">
        <v>144</v>
      </c>
    </row>
    <row r="5" spans="1:18" x14ac:dyDescent="0.45">
      <c r="A5" s="3" t="s">
        <v>6</v>
      </c>
      <c r="B5" s="1" t="s">
        <v>4</v>
      </c>
      <c r="C5" s="1" t="s">
        <v>7</v>
      </c>
      <c r="D5" s="1" t="s">
        <v>119</v>
      </c>
      <c r="E5" s="13">
        <v>39627</v>
      </c>
      <c r="H5" s="3" t="s">
        <v>47</v>
      </c>
      <c r="I5" s="2">
        <v>0.25</v>
      </c>
      <c r="J5" s="8" t="s">
        <v>48</v>
      </c>
      <c r="L5" t="s">
        <v>110</v>
      </c>
    </row>
    <row r="6" spans="1:18" x14ac:dyDescent="0.45">
      <c r="A6" s="3" t="s">
        <v>8</v>
      </c>
      <c r="B6" s="1" t="s">
        <v>4</v>
      </c>
      <c r="C6" s="1" t="s">
        <v>9</v>
      </c>
      <c r="D6" s="1" t="s">
        <v>120</v>
      </c>
      <c r="E6" s="13">
        <v>29726</v>
      </c>
      <c r="H6" s="3" t="s">
        <v>51</v>
      </c>
      <c r="I6" s="2">
        <v>0.25</v>
      </c>
      <c r="J6" s="8" t="s">
        <v>52</v>
      </c>
      <c r="L6" t="s">
        <v>111</v>
      </c>
    </row>
    <row r="7" spans="1:18" x14ac:dyDescent="0.45">
      <c r="A7" s="3" t="s">
        <v>10</v>
      </c>
      <c r="B7" s="1" t="s">
        <v>4</v>
      </c>
      <c r="C7" s="1" t="s">
        <v>73</v>
      </c>
      <c r="D7" s="1" t="s">
        <v>120</v>
      </c>
      <c r="E7" s="13">
        <v>93668</v>
      </c>
      <c r="H7" s="3" t="s">
        <v>61</v>
      </c>
      <c r="I7" s="2">
        <v>0.25</v>
      </c>
      <c r="J7" s="8" t="s">
        <v>62</v>
      </c>
      <c r="L7" t="s">
        <v>112</v>
      </c>
    </row>
    <row r="8" spans="1:18" x14ac:dyDescent="0.45">
      <c r="A8" s="3" t="s">
        <v>11</v>
      </c>
      <c r="B8" s="1" t="s">
        <v>4</v>
      </c>
      <c r="C8" s="1" t="s">
        <v>12</v>
      </c>
      <c r="D8" s="1" t="s">
        <v>119</v>
      </c>
      <c r="E8" s="13">
        <v>134000</v>
      </c>
      <c r="H8" s="3" t="s">
        <v>27</v>
      </c>
      <c r="I8" s="2">
        <v>0.25</v>
      </c>
      <c r="J8" s="8" t="s">
        <v>28</v>
      </c>
      <c r="L8" t="s">
        <v>113</v>
      </c>
    </row>
    <row r="9" spans="1:18" x14ac:dyDescent="0.45">
      <c r="A9" s="3" t="s">
        <v>13</v>
      </c>
      <c r="B9" s="1" t="s">
        <v>4</v>
      </c>
      <c r="C9" s="1" t="s">
        <v>14</v>
      </c>
      <c r="D9" s="1" t="s">
        <v>119</v>
      </c>
      <c r="E9" s="13">
        <v>34808</v>
      </c>
      <c r="H9" s="3" t="s">
        <v>42</v>
      </c>
      <c r="I9" s="2">
        <v>0.24</v>
      </c>
      <c r="J9" s="8" t="s">
        <v>44</v>
      </c>
      <c r="L9" t="s">
        <v>114</v>
      </c>
    </row>
    <row r="10" spans="1:18" x14ac:dyDescent="0.45">
      <c r="A10" s="3" t="s">
        <v>15</v>
      </c>
      <c r="B10" s="1" t="s">
        <v>4</v>
      </c>
      <c r="C10" s="1" t="s">
        <v>16</v>
      </c>
      <c r="D10" s="1" t="s">
        <v>120</v>
      </c>
      <c r="E10" s="13">
        <v>135000</v>
      </c>
      <c r="H10" s="3" t="s">
        <v>25</v>
      </c>
      <c r="I10" s="2">
        <v>0.24</v>
      </c>
      <c r="J10" s="8" t="s">
        <v>26</v>
      </c>
      <c r="L10" t="s">
        <v>115</v>
      </c>
    </row>
    <row r="11" spans="1:18" x14ac:dyDescent="0.45">
      <c r="A11" s="3" t="s">
        <v>17</v>
      </c>
      <c r="B11" s="1" t="s">
        <v>4</v>
      </c>
      <c r="C11" s="1" t="s">
        <v>18</v>
      </c>
      <c r="D11" s="1" t="s">
        <v>120</v>
      </c>
      <c r="E11" s="13">
        <v>45000</v>
      </c>
      <c r="H11" s="3" t="s">
        <v>6</v>
      </c>
      <c r="I11" s="2">
        <v>0.23</v>
      </c>
      <c r="J11" s="8" t="s">
        <v>7</v>
      </c>
      <c r="K11">
        <v>2</v>
      </c>
      <c r="L11" t="s">
        <v>116</v>
      </c>
    </row>
    <row r="12" spans="1:18" x14ac:dyDescent="0.45">
      <c r="A12" s="3" t="s">
        <v>19</v>
      </c>
      <c r="B12" s="1" t="s">
        <v>4</v>
      </c>
      <c r="C12" s="1" t="s">
        <v>20</v>
      </c>
      <c r="D12" s="1" t="s">
        <v>120</v>
      </c>
      <c r="E12" s="13">
        <v>89500</v>
      </c>
      <c r="H12" s="3" t="s">
        <v>21</v>
      </c>
      <c r="I12" s="2">
        <v>0.23</v>
      </c>
      <c r="J12" s="8" t="s">
        <v>22</v>
      </c>
      <c r="L12" t="s">
        <v>122</v>
      </c>
    </row>
    <row r="13" spans="1:18" x14ac:dyDescent="0.45">
      <c r="A13" s="3" t="s">
        <v>21</v>
      </c>
      <c r="B13" s="1" t="s">
        <v>4</v>
      </c>
      <c r="C13" s="1" t="s">
        <v>22</v>
      </c>
      <c r="D13" s="1" t="s">
        <v>118</v>
      </c>
      <c r="E13" s="13">
        <v>21971</v>
      </c>
      <c r="H13" s="3" t="s">
        <v>53</v>
      </c>
      <c r="I13" s="2">
        <v>0.21</v>
      </c>
      <c r="J13" s="8" t="s">
        <v>54</v>
      </c>
      <c r="L13" t="s">
        <v>123</v>
      </c>
    </row>
    <row r="14" spans="1:18" x14ac:dyDescent="0.45">
      <c r="A14" s="3" t="s">
        <v>23</v>
      </c>
      <c r="B14" s="1" t="s">
        <v>4</v>
      </c>
      <c r="C14" s="1" t="s">
        <v>24</v>
      </c>
      <c r="D14" s="1" t="s">
        <v>118</v>
      </c>
      <c r="E14" s="13">
        <v>80000</v>
      </c>
      <c r="H14" s="3" t="s">
        <v>59</v>
      </c>
      <c r="I14" s="2">
        <v>0.2</v>
      </c>
      <c r="J14" s="8" t="s">
        <v>60</v>
      </c>
      <c r="K14">
        <v>3</v>
      </c>
      <c r="L14" t="s">
        <v>126</v>
      </c>
    </row>
    <row r="15" spans="1:18" x14ac:dyDescent="0.45">
      <c r="A15" s="3" t="s">
        <v>25</v>
      </c>
      <c r="B15" s="1" t="s">
        <v>4</v>
      </c>
      <c r="C15" s="1" t="s">
        <v>26</v>
      </c>
      <c r="D15" s="1" t="s">
        <v>120</v>
      </c>
      <c r="E15" s="13">
        <v>45117</v>
      </c>
      <c r="H15" s="3" t="s">
        <v>38</v>
      </c>
      <c r="I15" s="2">
        <v>0.19</v>
      </c>
      <c r="J15" s="8" t="s">
        <v>39</v>
      </c>
      <c r="L15" t="s">
        <v>124</v>
      </c>
    </row>
    <row r="16" spans="1:18" x14ac:dyDescent="0.45">
      <c r="A16" s="3" t="s">
        <v>27</v>
      </c>
      <c r="B16" s="1" t="s">
        <v>4</v>
      </c>
      <c r="C16" s="1" t="s">
        <v>28</v>
      </c>
      <c r="D16" s="1" t="s">
        <v>119</v>
      </c>
      <c r="E16" s="13">
        <v>50545</v>
      </c>
      <c r="H16" s="3" t="s">
        <v>32</v>
      </c>
      <c r="I16" s="2">
        <v>0.18</v>
      </c>
      <c r="J16" s="8" t="s">
        <v>33</v>
      </c>
      <c r="K16">
        <v>4</v>
      </c>
      <c r="L16" t="s">
        <v>121</v>
      </c>
    </row>
    <row r="17" spans="1:12" x14ac:dyDescent="0.45">
      <c r="A17" s="3" t="s">
        <v>29</v>
      </c>
      <c r="B17" s="1" t="s">
        <v>30</v>
      </c>
      <c r="C17" s="1" t="s">
        <v>31</v>
      </c>
      <c r="D17" s="1" t="s">
        <v>120</v>
      </c>
      <c r="E17" s="13">
        <v>140000</v>
      </c>
      <c r="H17" s="3" t="s">
        <v>40</v>
      </c>
      <c r="I17" s="2">
        <v>0.18</v>
      </c>
      <c r="J17" s="8" t="s">
        <v>41</v>
      </c>
      <c r="L17" t="s">
        <v>127</v>
      </c>
    </row>
    <row r="18" spans="1:12" x14ac:dyDescent="0.45">
      <c r="A18" s="3" t="s">
        <v>32</v>
      </c>
      <c r="B18" s="1" t="s">
        <v>30</v>
      </c>
      <c r="C18" s="1" t="s">
        <v>33</v>
      </c>
      <c r="D18" s="1" t="s">
        <v>119</v>
      </c>
      <c r="E18" s="13">
        <v>110000</v>
      </c>
      <c r="H18" s="3" t="s">
        <v>55</v>
      </c>
      <c r="I18" s="2">
        <v>0.17</v>
      </c>
      <c r="J18" s="8" t="s">
        <v>56</v>
      </c>
      <c r="L18" t="s">
        <v>125</v>
      </c>
    </row>
    <row r="19" spans="1:12" x14ac:dyDescent="0.45">
      <c r="A19" s="3" t="s">
        <v>34</v>
      </c>
      <c r="B19" s="1" t="s">
        <v>30</v>
      </c>
      <c r="C19" s="1" t="s">
        <v>35</v>
      </c>
      <c r="D19" s="1" t="s">
        <v>120</v>
      </c>
      <c r="E19" s="13">
        <v>68357</v>
      </c>
      <c r="H19" s="3" t="s">
        <v>45</v>
      </c>
      <c r="I19" s="2">
        <v>0.14000000000000001</v>
      </c>
      <c r="J19" s="8" t="s">
        <v>46</v>
      </c>
      <c r="K19">
        <v>5</v>
      </c>
      <c r="L19" t="s">
        <v>132</v>
      </c>
    </row>
    <row r="20" spans="1:12" x14ac:dyDescent="0.45">
      <c r="A20" s="3" t="s">
        <v>36</v>
      </c>
      <c r="B20" s="1" t="s">
        <v>30</v>
      </c>
      <c r="C20" s="1" t="s">
        <v>37</v>
      </c>
      <c r="D20" s="1" t="s">
        <v>118</v>
      </c>
      <c r="E20" s="13">
        <v>51800</v>
      </c>
      <c r="H20" s="3" t="s">
        <v>15</v>
      </c>
      <c r="I20" s="2">
        <v>0.14000000000000001</v>
      </c>
      <c r="J20" s="8" t="s">
        <v>16</v>
      </c>
      <c r="K20">
        <v>6</v>
      </c>
      <c r="L20" t="s">
        <v>131</v>
      </c>
    </row>
    <row r="21" spans="1:12" x14ac:dyDescent="0.45">
      <c r="A21" s="3" t="s">
        <v>38</v>
      </c>
      <c r="B21" s="1" t="s">
        <v>30</v>
      </c>
      <c r="C21" s="1" t="s">
        <v>39</v>
      </c>
      <c r="D21" s="1" t="s">
        <v>120</v>
      </c>
      <c r="E21" s="13">
        <v>97000</v>
      </c>
      <c r="H21" s="3" t="s">
        <v>8</v>
      </c>
      <c r="I21" s="2">
        <v>0.1</v>
      </c>
      <c r="J21" s="8" t="s">
        <v>9</v>
      </c>
    </row>
    <row r="22" spans="1:12" x14ac:dyDescent="0.45">
      <c r="A22" s="3" t="s">
        <v>40</v>
      </c>
      <c r="B22" s="1" t="s">
        <v>30</v>
      </c>
      <c r="C22" s="1" t="s">
        <v>41</v>
      </c>
      <c r="D22" s="1" t="s">
        <v>120</v>
      </c>
      <c r="E22" s="13">
        <v>45000</v>
      </c>
      <c r="H22" s="3" t="s">
        <v>29</v>
      </c>
      <c r="I22" s="2">
        <v>0.1</v>
      </c>
      <c r="J22" s="8" t="s">
        <v>31</v>
      </c>
    </row>
    <row r="23" spans="1:12" x14ac:dyDescent="0.45">
      <c r="A23" s="3" t="s">
        <v>42</v>
      </c>
      <c r="B23" s="1" t="s">
        <v>43</v>
      </c>
      <c r="C23" s="1" t="s">
        <v>44</v>
      </c>
      <c r="D23" s="1" t="s">
        <v>118</v>
      </c>
      <c r="E23" s="13">
        <v>89500</v>
      </c>
      <c r="H23" s="3" t="s">
        <v>36</v>
      </c>
      <c r="I23" s="2">
        <v>0.09</v>
      </c>
      <c r="J23" s="8" t="s">
        <v>37</v>
      </c>
    </row>
    <row r="24" spans="1:12" x14ac:dyDescent="0.45">
      <c r="A24" s="3" t="s">
        <v>45</v>
      </c>
      <c r="B24" s="1" t="s">
        <v>43</v>
      </c>
      <c r="C24" s="1" t="s">
        <v>46</v>
      </c>
      <c r="D24" s="1" t="s">
        <v>120</v>
      </c>
      <c r="E24" s="13">
        <v>35971</v>
      </c>
      <c r="H24" s="3" t="s">
        <v>17</v>
      </c>
      <c r="I24" s="2">
        <v>0.09</v>
      </c>
      <c r="J24" s="8" t="s">
        <v>18</v>
      </c>
    </row>
    <row r="25" spans="1:12" x14ac:dyDescent="0.45">
      <c r="A25" s="3" t="s">
        <v>47</v>
      </c>
      <c r="B25" s="1" t="s">
        <v>43</v>
      </c>
      <c r="C25" s="1" t="s">
        <v>48</v>
      </c>
      <c r="D25" s="1" t="s">
        <v>119</v>
      </c>
      <c r="E25" s="13">
        <v>80000</v>
      </c>
      <c r="H25" s="3" t="s">
        <v>11</v>
      </c>
      <c r="I25" s="2">
        <v>0.08</v>
      </c>
      <c r="J25" s="8" t="s">
        <v>12</v>
      </c>
    </row>
    <row r="26" spans="1:12" x14ac:dyDescent="0.45">
      <c r="A26" s="3" t="s">
        <v>49</v>
      </c>
      <c r="B26" s="1" t="s">
        <v>43</v>
      </c>
      <c r="C26" s="1" t="s">
        <v>50</v>
      </c>
      <c r="D26" s="1" t="s">
        <v>120</v>
      </c>
      <c r="E26" s="13">
        <v>55117</v>
      </c>
      <c r="H26" s="3" t="s">
        <v>19</v>
      </c>
      <c r="I26" s="2">
        <v>0.06</v>
      </c>
      <c r="J26" s="8" t="s">
        <v>20</v>
      </c>
    </row>
    <row r="27" spans="1:12" x14ac:dyDescent="0.45">
      <c r="A27" s="3" t="s">
        <v>51</v>
      </c>
      <c r="B27" s="1" t="s">
        <v>43</v>
      </c>
      <c r="C27" s="1" t="s">
        <v>52</v>
      </c>
      <c r="D27" s="1" t="s">
        <v>118</v>
      </c>
      <c r="E27" s="13">
        <v>58445</v>
      </c>
      <c r="H27" s="3" t="s">
        <v>23</v>
      </c>
      <c r="I27" s="2">
        <v>0.06</v>
      </c>
      <c r="J27" s="8" t="s">
        <v>24</v>
      </c>
    </row>
    <row r="28" spans="1:12" x14ac:dyDescent="0.45">
      <c r="A28" s="3" t="s">
        <v>53</v>
      </c>
      <c r="B28" s="1" t="s">
        <v>43</v>
      </c>
      <c r="C28" s="1" t="s">
        <v>54</v>
      </c>
      <c r="D28" s="1" t="s">
        <v>120</v>
      </c>
      <c r="E28" s="13">
        <v>120000</v>
      </c>
      <c r="H28" s="3" t="s">
        <v>65</v>
      </c>
      <c r="I28" s="2">
        <v>0.06</v>
      </c>
      <c r="J28" s="8" t="s">
        <v>66</v>
      </c>
    </row>
    <row r="29" spans="1:12" x14ac:dyDescent="0.45">
      <c r="A29" s="3" t="s">
        <v>55</v>
      </c>
      <c r="B29" s="1" t="s">
        <v>43</v>
      </c>
      <c r="C29" s="1" t="s">
        <v>56</v>
      </c>
      <c r="D29" s="1" t="s">
        <v>120</v>
      </c>
      <c r="E29" s="13">
        <v>45117</v>
      </c>
      <c r="H29" s="3" t="s">
        <v>70</v>
      </c>
      <c r="I29" s="2">
        <v>0.15</v>
      </c>
      <c r="J29" s="8" t="s">
        <v>71</v>
      </c>
    </row>
    <row r="30" spans="1:12" x14ac:dyDescent="0.45">
      <c r="A30" s="3" t="s">
        <v>57</v>
      </c>
      <c r="B30" s="1" t="s">
        <v>43</v>
      </c>
      <c r="C30" s="1" t="s">
        <v>58</v>
      </c>
      <c r="D30" s="1" t="s">
        <v>119</v>
      </c>
      <c r="E30" s="13">
        <v>50545</v>
      </c>
      <c r="H30" s="3" t="s">
        <v>72</v>
      </c>
      <c r="I30" s="2">
        <v>0.15</v>
      </c>
      <c r="J30" s="8" t="s">
        <v>73</v>
      </c>
    </row>
    <row r="31" spans="1:12" x14ac:dyDescent="0.45">
      <c r="A31" s="3" t="s">
        <v>59</v>
      </c>
      <c r="B31" s="1" t="s">
        <v>43</v>
      </c>
      <c r="C31" s="1" t="s">
        <v>60</v>
      </c>
      <c r="D31" s="1" t="s">
        <v>118</v>
      </c>
      <c r="E31" s="13">
        <v>140000</v>
      </c>
      <c r="H31" s="3" t="s">
        <v>74</v>
      </c>
      <c r="I31" s="2">
        <v>0.19</v>
      </c>
      <c r="J31" s="8" t="s">
        <v>75</v>
      </c>
    </row>
    <row r="32" spans="1:12" x14ac:dyDescent="0.45">
      <c r="A32" s="3" t="s">
        <v>61</v>
      </c>
      <c r="B32" s="1" t="s">
        <v>43</v>
      </c>
      <c r="C32" s="1" t="s">
        <v>62</v>
      </c>
      <c r="D32" s="1" t="s">
        <v>120</v>
      </c>
      <c r="E32" s="13">
        <v>90000</v>
      </c>
      <c r="H32" s="3" t="s">
        <v>76</v>
      </c>
      <c r="I32" s="2">
        <v>0.18</v>
      </c>
      <c r="J32" s="8" t="s">
        <v>77</v>
      </c>
    </row>
    <row r="33" spans="1:10" x14ac:dyDescent="0.45">
      <c r="A33" s="3" t="s">
        <v>63</v>
      </c>
      <c r="B33" s="1" t="s">
        <v>43</v>
      </c>
      <c r="C33" s="1" t="s">
        <v>64</v>
      </c>
      <c r="D33" s="1" t="s">
        <v>119</v>
      </c>
      <c r="E33" s="13">
        <v>88357</v>
      </c>
      <c r="H33" s="3" t="s">
        <v>78</v>
      </c>
      <c r="I33" s="2">
        <v>0.18</v>
      </c>
      <c r="J33" s="8" t="s">
        <v>79</v>
      </c>
    </row>
    <row r="34" spans="1:10" x14ac:dyDescent="0.45">
      <c r="A34" s="3" t="s">
        <v>65</v>
      </c>
      <c r="B34" s="1" t="s">
        <v>43</v>
      </c>
      <c r="C34" s="1" t="s">
        <v>66</v>
      </c>
      <c r="D34" s="1" t="s">
        <v>120</v>
      </c>
      <c r="E34" s="13">
        <v>59200</v>
      </c>
      <c r="H34" s="3" t="s">
        <v>80</v>
      </c>
      <c r="I34" s="2">
        <v>0.21</v>
      </c>
      <c r="J34" s="8" t="s">
        <v>81</v>
      </c>
    </row>
    <row r="35" spans="1:10" x14ac:dyDescent="0.45">
      <c r="A35" s="3" t="s">
        <v>70</v>
      </c>
      <c r="B35" s="1" t="s">
        <v>43</v>
      </c>
      <c r="C35" s="1" t="s">
        <v>71</v>
      </c>
      <c r="D35" s="1" t="s">
        <v>118</v>
      </c>
      <c r="E35" s="13">
        <v>97000</v>
      </c>
      <c r="H35" s="3" t="s">
        <v>82</v>
      </c>
      <c r="I35" s="2">
        <v>0.14000000000000001</v>
      </c>
      <c r="J35" s="8" t="s">
        <v>83</v>
      </c>
    </row>
    <row r="36" spans="1:10" x14ac:dyDescent="0.45">
      <c r="A36" s="3" t="s">
        <v>72</v>
      </c>
      <c r="B36" s="1" t="s">
        <v>43</v>
      </c>
      <c r="C36" s="1" t="s">
        <v>145</v>
      </c>
      <c r="D36" s="1" t="s">
        <v>120</v>
      </c>
      <c r="E36" s="13">
        <v>68357</v>
      </c>
      <c r="H36" s="3" t="s">
        <v>84</v>
      </c>
      <c r="I36" s="2">
        <v>0.16</v>
      </c>
      <c r="J36" s="8" t="s">
        <v>85</v>
      </c>
    </row>
    <row r="37" spans="1:10" x14ac:dyDescent="0.45">
      <c r="A37" s="3" t="s">
        <v>74</v>
      </c>
      <c r="B37" s="1" t="s">
        <v>43</v>
      </c>
      <c r="C37" s="1" t="s">
        <v>75</v>
      </c>
      <c r="D37" s="1" t="s">
        <v>119</v>
      </c>
      <c r="E37" s="13">
        <v>51800</v>
      </c>
      <c r="H37" s="3" t="s">
        <v>86</v>
      </c>
      <c r="I37" s="2">
        <v>0.14000000000000001</v>
      </c>
      <c r="J37" s="8" t="s">
        <v>87</v>
      </c>
    </row>
    <row r="38" spans="1:10" x14ac:dyDescent="0.45">
      <c r="A38" s="3" t="s">
        <v>76</v>
      </c>
      <c r="B38" s="1" t="s">
        <v>43</v>
      </c>
      <c r="C38" s="1" t="s">
        <v>77</v>
      </c>
      <c r="D38" s="1" t="s">
        <v>120</v>
      </c>
      <c r="E38" s="13">
        <v>97000</v>
      </c>
      <c r="H38" s="3" t="s">
        <v>88</v>
      </c>
      <c r="I38" s="2">
        <v>0.22</v>
      </c>
      <c r="J38" s="8" t="s">
        <v>89</v>
      </c>
    </row>
    <row r="39" spans="1:10" x14ac:dyDescent="0.45">
      <c r="A39" s="3" t="s">
        <v>78</v>
      </c>
      <c r="B39" s="1" t="s">
        <v>43</v>
      </c>
      <c r="C39" s="1" t="s">
        <v>79</v>
      </c>
      <c r="D39" s="1" t="s">
        <v>118</v>
      </c>
      <c r="E39" s="13">
        <v>45000</v>
      </c>
      <c r="H39" s="3" t="s">
        <v>90</v>
      </c>
      <c r="I39" s="2">
        <v>0.13</v>
      </c>
      <c r="J39" s="8" t="s">
        <v>91</v>
      </c>
    </row>
    <row r="40" spans="1:10" x14ac:dyDescent="0.45">
      <c r="A40" s="3" t="s">
        <v>80</v>
      </c>
      <c r="B40" s="1" t="s">
        <v>30</v>
      </c>
      <c r="C40" s="1" t="s">
        <v>81</v>
      </c>
      <c r="D40" s="1" t="s">
        <v>120</v>
      </c>
      <c r="E40" s="13">
        <v>89500</v>
      </c>
      <c r="H40" s="3" t="s">
        <v>92</v>
      </c>
      <c r="I40" s="2">
        <v>0.16</v>
      </c>
      <c r="J40" s="8" t="s">
        <v>93</v>
      </c>
    </row>
    <row r="41" spans="1:10" x14ac:dyDescent="0.45">
      <c r="A41" s="3" t="s">
        <v>82</v>
      </c>
      <c r="B41" s="1" t="s">
        <v>30</v>
      </c>
      <c r="C41" s="1" t="s">
        <v>83</v>
      </c>
      <c r="D41" s="1" t="s">
        <v>119</v>
      </c>
      <c r="E41" s="13">
        <v>35971</v>
      </c>
      <c r="H41" s="3" t="s">
        <v>94</v>
      </c>
      <c r="I41" s="2">
        <v>0.09</v>
      </c>
      <c r="J41" s="8" t="s">
        <v>95</v>
      </c>
    </row>
    <row r="42" spans="1:10" x14ac:dyDescent="0.45">
      <c r="A42" s="3" t="s">
        <v>84</v>
      </c>
      <c r="B42" s="1" t="s">
        <v>30</v>
      </c>
      <c r="C42" s="1" t="s">
        <v>85</v>
      </c>
      <c r="D42" s="1" t="s">
        <v>119</v>
      </c>
      <c r="E42" s="13">
        <v>80000</v>
      </c>
      <c r="H42" s="3" t="s">
        <v>96</v>
      </c>
      <c r="I42" s="2">
        <v>0.1</v>
      </c>
      <c r="J42" s="8" t="s">
        <v>97</v>
      </c>
    </row>
    <row r="43" spans="1:10" x14ac:dyDescent="0.45">
      <c r="A43" s="3" t="s">
        <v>86</v>
      </c>
      <c r="B43" s="1" t="s">
        <v>30</v>
      </c>
      <c r="C43" s="1" t="s">
        <v>87</v>
      </c>
      <c r="D43" s="1" t="s">
        <v>118</v>
      </c>
      <c r="E43" s="13">
        <v>55117</v>
      </c>
      <c r="H43" s="3" t="s">
        <v>98</v>
      </c>
      <c r="I43" s="2">
        <v>0.18</v>
      </c>
      <c r="J43" s="8" t="s">
        <v>99</v>
      </c>
    </row>
    <row r="44" spans="1:10" x14ac:dyDescent="0.45">
      <c r="A44" s="3" t="s">
        <v>88</v>
      </c>
      <c r="B44" s="1" t="s">
        <v>4</v>
      </c>
      <c r="C44" s="1" t="s">
        <v>89</v>
      </c>
      <c r="D44" s="1" t="s">
        <v>120</v>
      </c>
      <c r="E44" s="13">
        <v>58445</v>
      </c>
      <c r="H44" s="3" t="s">
        <v>100</v>
      </c>
      <c r="I44" s="2">
        <v>0.13</v>
      </c>
      <c r="J44" s="8" t="s">
        <v>101</v>
      </c>
    </row>
    <row r="45" spans="1:10" x14ac:dyDescent="0.45">
      <c r="A45" s="3" t="s">
        <v>90</v>
      </c>
      <c r="B45" s="1" t="s">
        <v>4</v>
      </c>
      <c r="C45" s="1" t="s">
        <v>91</v>
      </c>
      <c r="D45" s="1" t="s">
        <v>120</v>
      </c>
      <c r="E45" s="13">
        <v>120000</v>
      </c>
      <c r="H45" s="3" t="s">
        <v>102</v>
      </c>
      <c r="I45" s="2">
        <v>0.19</v>
      </c>
      <c r="J45" s="8" t="s">
        <v>103</v>
      </c>
    </row>
    <row r="46" spans="1:10" x14ac:dyDescent="0.45">
      <c r="A46" s="3" t="s">
        <v>92</v>
      </c>
      <c r="B46" s="1" t="s">
        <v>30</v>
      </c>
      <c r="C46" s="1" t="s">
        <v>93</v>
      </c>
      <c r="D46" s="1" t="s">
        <v>119</v>
      </c>
      <c r="E46" s="13">
        <v>45450</v>
      </c>
      <c r="H46" s="3" t="s">
        <v>104</v>
      </c>
      <c r="I46" s="2">
        <v>0.2</v>
      </c>
      <c r="J46" s="8" t="s">
        <v>105</v>
      </c>
    </row>
    <row r="47" spans="1:10" x14ac:dyDescent="0.45">
      <c r="A47" s="3" t="s">
        <v>94</v>
      </c>
      <c r="B47" s="1" t="s">
        <v>30</v>
      </c>
      <c r="C47" s="1" t="s">
        <v>95</v>
      </c>
      <c r="D47" s="1" t="s">
        <v>120</v>
      </c>
      <c r="E47" s="13">
        <v>89500</v>
      </c>
      <c r="H47" s="6" t="s">
        <v>106</v>
      </c>
      <c r="I47" s="10">
        <v>0.11</v>
      </c>
      <c r="J47" s="11" t="s">
        <v>107</v>
      </c>
    </row>
    <row r="48" spans="1:10" x14ac:dyDescent="0.45">
      <c r="A48" s="3" t="s">
        <v>96</v>
      </c>
      <c r="B48" s="1" t="s">
        <v>30</v>
      </c>
      <c r="C48" s="1" t="s">
        <v>97</v>
      </c>
      <c r="D48" s="1" t="s">
        <v>118</v>
      </c>
      <c r="E48" s="13">
        <v>65971</v>
      </c>
    </row>
    <row r="49" spans="1:5" x14ac:dyDescent="0.45">
      <c r="A49" s="3" t="s">
        <v>98</v>
      </c>
      <c r="B49" s="1" t="s">
        <v>30</v>
      </c>
      <c r="C49" s="1" t="s">
        <v>99</v>
      </c>
      <c r="D49" s="1" t="s">
        <v>120</v>
      </c>
      <c r="E49" s="13">
        <v>80000</v>
      </c>
    </row>
    <row r="50" spans="1:5" x14ac:dyDescent="0.45">
      <c r="A50" s="3" t="s">
        <v>100</v>
      </c>
      <c r="B50" s="1" t="s">
        <v>4</v>
      </c>
      <c r="C50" s="1" t="s">
        <v>101</v>
      </c>
      <c r="D50" s="1" t="s">
        <v>119</v>
      </c>
      <c r="E50" s="13">
        <v>55117</v>
      </c>
    </row>
    <row r="51" spans="1:5" x14ac:dyDescent="0.45">
      <c r="A51" s="3" t="s">
        <v>102</v>
      </c>
      <c r="B51" s="1" t="s">
        <v>4</v>
      </c>
      <c r="C51" s="1" t="s">
        <v>103</v>
      </c>
      <c r="D51" s="1" t="s">
        <v>118</v>
      </c>
      <c r="E51" s="13">
        <v>60445</v>
      </c>
    </row>
    <row r="52" spans="1:5" x14ac:dyDescent="0.45">
      <c r="A52" s="3" t="s">
        <v>104</v>
      </c>
      <c r="B52" s="1" t="s">
        <v>4</v>
      </c>
      <c r="C52" s="1" t="s">
        <v>105</v>
      </c>
      <c r="D52" s="1" t="s">
        <v>120</v>
      </c>
      <c r="E52" s="13">
        <v>83117</v>
      </c>
    </row>
    <row r="53" spans="1:5" x14ac:dyDescent="0.45">
      <c r="A53" s="6" t="s">
        <v>106</v>
      </c>
      <c r="B53" s="7" t="s">
        <v>4</v>
      </c>
      <c r="C53" s="7" t="s">
        <v>107</v>
      </c>
      <c r="D53" s="7" t="s">
        <v>118</v>
      </c>
      <c r="E53" s="14">
        <v>58445</v>
      </c>
    </row>
    <row r="54" spans="1:5" x14ac:dyDescent="0.45">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A8F29-E006-4564-A6CA-9D69F6288C9D}">
  <dimension ref="A1:R54"/>
  <sheetViews>
    <sheetView workbookViewId="0">
      <selection activeCell="C24" sqref="C24"/>
    </sheetView>
  </sheetViews>
  <sheetFormatPr defaultRowHeight="14.25" x14ac:dyDescent="0.45"/>
  <cols>
    <col min="1" max="1" width="12.53125" customWidth="1"/>
    <col min="2" max="2" width="13.06640625" customWidth="1"/>
    <col min="3" max="3" width="16.265625" bestFit="1" customWidth="1"/>
    <col min="4" max="4" width="11" bestFit="1" customWidth="1"/>
    <col min="5" max="5" width="14.33203125" style="15" customWidth="1"/>
    <col min="8" max="8" width="11.796875" customWidth="1"/>
    <col min="9" max="9" width="9.9296875" customWidth="1"/>
    <col min="10" max="10" width="16.33203125" customWidth="1"/>
    <col min="12" max="12" width="52.06640625" bestFit="1" customWidth="1"/>
  </cols>
  <sheetData>
    <row r="1" spans="1:18" ht="36" x14ac:dyDescent="1.05">
      <c r="A1" s="18"/>
      <c r="B1" s="19" t="s">
        <v>133</v>
      </c>
      <c r="C1" s="19"/>
      <c r="D1" s="19"/>
      <c r="E1" s="19"/>
      <c r="F1" s="19"/>
      <c r="G1" s="19"/>
      <c r="H1" s="19"/>
      <c r="I1" s="19"/>
      <c r="J1" s="19"/>
      <c r="K1" s="19"/>
      <c r="L1" s="19"/>
      <c r="M1" s="19"/>
      <c r="N1" s="19"/>
      <c r="O1" s="19"/>
      <c r="P1" s="19"/>
      <c r="Q1" s="19"/>
      <c r="R1" s="19"/>
    </row>
    <row r="2" spans="1:18" ht="14.55" customHeight="1" x14ac:dyDescent="0.9">
      <c r="A2" s="22"/>
      <c r="B2" s="22"/>
      <c r="C2" s="22"/>
      <c r="D2" s="22"/>
      <c r="E2" s="22"/>
      <c r="F2" s="22"/>
      <c r="G2" s="22"/>
      <c r="H2" s="22"/>
      <c r="I2" s="22"/>
      <c r="J2" s="22"/>
      <c r="K2" s="22"/>
      <c r="L2" s="22"/>
      <c r="M2" s="22"/>
      <c r="N2" s="22"/>
      <c r="O2" s="22"/>
      <c r="P2" s="22"/>
      <c r="Q2" s="22"/>
    </row>
    <row r="3" spans="1:18" x14ac:dyDescent="0.45">
      <c r="A3" s="4" t="s">
        <v>0</v>
      </c>
      <c r="B3" s="5" t="s">
        <v>1</v>
      </c>
      <c r="C3" s="5" t="s">
        <v>2</v>
      </c>
      <c r="D3" s="5" t="s">
        <v>117</v>
      </c>
      <c r="E3" s="12" t="s">
        <v>108</v>
      </c>
      <c r="H3" s="4" t="s">
        <v>67</v>
      </c>
      <c r="I3" s="5" t="s">
        <v>68</v>
      </c>
      <c r="J3" s="9" t="s">
        <v>69</v>
      </c>
    </row>
    <row r="4" spans="1:18" x14ac:dyDescent="0.45">
      <c r="A4" s="3" t="s">
        <v>3</v>
      </c>
      <c r="B4" s="1" t="s">
        <v>4</v>
      </c>
      <c r="C4" s="1" t="s">
        <v>5</v>
      </c>
      <c r="D4" s="1" t="s">
        <v>118</v>
      </c>
      <c r="E4" s="13">
        <v>60270</v>
      </c>
      <c r="H4" s="3" t="s">
        <v>13</v>
      </c>
      <c r="I4" s="2">
        <v>0.27</v>
      </c>
      <c r="J4" s="8" t="s">
        <v>14</v>
      </c>
      <c r="K4">
        <v>1</v>
      </c>
      <c r="L4" t="s">
        <v>144</v>
      </c>
    </row>
    <row r="5" spans="1:18" x14ac:dyDescent="0.45">
      <c r="A5" s="3" t="s">
        <v>6</v>
      </c>
      <c r="B5" s="1" t="s">
        <v>4</v>
      </c>
      <c r="C5" s="1" t="s">
        <v>7</v>
      </c>
      <c r="D5" s="1" t="s">
        <v>119</v>
      </c>
      <c r="E5" s="13">
        <v>39627</v>
      </c>
      <c r="H5" s="3" t="s">
        <v>47</v>
      </c>
      <c r="I5" s="2">
        <v>0.25</v>
      </c>
      <c r="J5" s="8" t="s">
        <v>48</v>
      </c>
      <c r="L5" t="s">
        <v>110</v>
      </c>
    </row>
    <row r="6" spans="1:18" x14ac:dyDescent="0.45">
      <c r="A6" s="3" t="s">
        <v>8</v>
      </c>
      <c r="B6" s="1" t="s">
        <v>4</v>
      </c>
      <c r="C6" s="1" t="s">
        <v>9</v>
      </c>
      <c r="D6" s="1" t="s">
        <v>120</v>
      </c>
      <c r="E6" s="13">
        <v>29726</v>
      </c>
      <c r="H6" s="3" t="s">
        <v>51</v>
      </c>
      <c r="I6" s="2">
        <v>0.25</v>
      </c>
      <c r="J6" s="8" t="s">
        <v>52</v>
      </c>
      <c r="L6" t="s">
        <v>111</v>
      </c>
    </row>
    <row r="7" spans="1:18" x14ac:dyDescent="0.45">
      <c r="A7" s="3" t="s">
        <v>10</v>
      </c>
      <c r="B7" s="1" t="s">
        <v>4</v>
      </c>
      <c r="C7" s="1" t="s">
        <v>73</v>
      </c>
      <c r="D7" s="1" t="s">
        <v>120</v>
      </c>
      <c r="E7" s="13">
        <v>93668</v>
      </c>
      <c r="H7" s="3" t="s">
        <v>61</v>
      </c>
      <c r="I7" s="2">
        <v>0.25</v>
      </c>
      <c r="J7" s="8" t="s">
        <v>62</v>
      </c>
      <c r="L7" t="s">
        <v>112</v>
      </c>
    </row>
    <row r="8" spans="1:18" x14ac:dyDescent="0.45">
      <c r="A8" s="3" t="s">
        <v>11</v>
      </c>
      <c r="B8" s="1" t="s">
        <v>4</v>
      </c>
      <c r="C8" s="1" t="s">
        <v>12</v>
      </c>
      <c r="D8" s="1" t="s">
        <v>119</v>
      </c>
      <c r="E8" s="13">
        <v>134000</v>
      </c>
      <c r="H8" s="3" t="s">
        <v>27</v>
      </c>
      <c r="I8" s="2">
        <v>0.25</v>
      </c>
      <c r="J8" s="8" t="s">
        <v>28</v>
      </c>
      <c r="L8" t="s">
        <v>113</v>
      </c>
    </row>
    <row r="9" spans="1:18" x14ac:dyDescent="0.45">
      <c r="A9" s="3" t="s">
        <v>13</v>
      </c>
      <c r="B9" s="1" t="s">
        <v>4</v>
      </c>
      <c r="C9" s="1" t="s">
        <v>14</v>
      </c>
      <c r="D9" s="1" t="s">
        <v>119</v>
      </c>
      <c r="E9" s="13">
        <v>34808</v>
      </c>
      <c r="H9" s="3" t="s">
        <v>42</v>
      </c>
      <c r="I9" s="2">
        <v>0.24</v>
      </c>
      <c r="J9" s="8" t="s">
        <v>44</v>
      </c>
      <c r="L9" t="s">
        <v>114</v>
      </c>
    </row>
    <row r="10" spans="1:18" x14ac:dyDescent="0.45">
      <c r="A10" s="3" t="s">
        <v>15</v>
      </c>
      <c r="B10" s="1" t="s">
        <v>4</v>
      </c>
      <c r="C10" s="1" t="s">
        <v>16</v>
      </c>
      <c r="D10" s="1" t="s">
        <v>120</v>
      </c>
      <c r="E10" s="13">
        <v>135000</v>
      </c>
      <c r="H10" s="3" t="s">
        <v>25</v>
      </c>
      <c r="I10" s="2">
        <v>0.24</v>
      </c>
      <c r="J10" s="8" t="s">
        <v>26</v>
      </c>
      <c r="L10" t="s">
        <v>115</v>
      </c>
    </row>
    <row r="11" spans="1:18" x14ac:dyDescent="0.45">
      <c r="A11" s="3" t="s">
        <v>17</v>
      </c>
      <c r="B11" s="1" t="s">
        <v>4</v>
      </c>
      <c r="C11" s="1" t="s">
        <v>18</v>
      </c>
      <c r="D11" s="1" t="s">
        <v>120</v>
      </c>
      <c r="E11" s="13">
        <v>45000</v>
      </c>
      <c r="H11" s="3" t="s">
        <v>6</v>
      </c>
      <c r="I11" s="2">
        <v>0.23</v>
      </c>
      <c r="J11" s="8" t="s">
        <v>7</v>
      </c>
      <c r="K11">
        <v>2</v>
      </c>
      <c r="L11" t="s">
        <v>116</v>
      </c>
    </row>
    <row r="12" spans="1:18" x14ac:dyDescent="0.45">
      <c r="A12" s="3" t="s">
        <v>19</v>
      </c>
      <c r="B12" s="1" t="s">
        <v>4</v>
      </c>
      <c r="C12" s="1" t="s">
        <v>20</v>
      </c>
      <c r="D12" s="1" t="s">
        <v>120</v>
      </c>
      <c r="E12" s="13">
        <v>89500</v>
      </c>
      <c r="H12" s="3" t="s">
        <v>21</v>
      </c>
      <c r="I12" s="2">
        <v>0.23</v>
      </c>
      <c r="J12" s="8" t="s">
        <v>22</v>
      </c>
      <c r="L12" t="s">
        <v>122</v>
      </c>
    </row>
    <row r="13" spans="1:18" x14ac:dyDescent="0.45">
      <c r="A13" s="3" t="s">
        <v>21</v>
      </c>
      <c r="B13" s="1" t="s">
        <v>4</v>
      </c>
      <c r="C13" s="1" t="s">
        <v>22</v>
      </c>
      <c r="D13" s="1" t="s">
        <v>118</v>
      </c>
      <c r="E13" s="13">
        <v>21971</v>
      </c>
      <c r="H13" s="3" t="s">
        <v>53</v>
      </c>
      <c r="I13" s="2">
        <v>0.21</v>
      </c>
      <c r="J13" s="8" t="s">
        <v>54</v>
      </c>
      <c r="L13" t="s">
        <v>123</v>
      </c>
    </row>
    <row r="14" spans="1:18" x14ac:dyDescent="0.45">
      <c r="A14" s="3" t="s">
        <v>23</v>
      </c>
      <c r="B14" s="1" t="s">
        <v>4</v>
      </c>
      <c r="C14" s="1" t="s">
        <v>24</v>
      </c>
      <c r="D14" s="1" t="s">
        <v>118</v>
      </c>
      <c r="E14" s="13">
        <v>80000</v>
      </c>
      <c r="H14" s="3" t="s">
        <v>59</v>
      </c>
      <c r="I14" s="2">
        <v>0.2</v>
      </c>
      <c r="J14" s="8" t="s">
        <v>60</v>
      </c>
      <c r="K14">
        <v>3</v>
      </c>
      <c r="L14" t="s">
        <v>126</v>
      </c>
    </row>
    <row r="15" spans="1:18" x14ac:dyDescent="0.45">
      <c r="A15" s="3" t="s">
        <v>25</v>
      </c>
      <c r="B15" s="1" t="s">
        <v>4</v>
      </c>
      <c r="C15" s="1" t="s">
        <v>26</v>
      </c>
      <c r="D15" s="1" t="s">
        <v>120</v>
      </c>
      <c r="E15" s="13">
        <v>45117</v>
      </c>
      <c r="H15" s="3" t="s">
        <v>38</v>
      </c>
      <c r="I15" s="2">
        <v>0.19</v>
      </c>
      <c r="J15" s="8" t="s">
        <v>39</v>
      </c>
      <c r="L15" t="s">
        <v>124</v>
      </c>
    </row>
    <row r="16" spans="1:18" x14ac:dyDescent="0.45">
      <c r="A16" s="3" t="s">
        <v>27</v>
      </c>
      <c r="B16" s="1" t="s">
        <v>4</v>
      </c>
      <c r="C16" s="1" t="s">
        <v>28</v>
      </c>
      <c r="D16" s="1" t="s">
        <v>119</v>
      </c>
      <c r="E16" s="13">
        <v>50545</v>
      </c>
      <c r="H16" s="3" t="s">
        <v>32</v>
      </c>
      <c r="I16" s="2">
        <v>0.18</v>
      </c>
      <c r="J16" s="8" t="s">
        <v>33</v>
      </c>
      <c r="K16">
        <v>4</v>
      </c>
      <c r="L16" t="s">
        <v>121</v>
      </c>
    </row>
    <row r="17" spans="1:12" x14ac:dyDescent="0.45">
      <c r="A17" s="3" t="s">
        <v>29</v>
      </c>
      <c r="B17" s="1" t="s">
        <v>30</v>
      </c>
      <c r="C17" s="1" t="s">
        <v>31</v>
      </c>
      <c r="D17" s="1" t="s">
        <v>120</v>
      </c>
      <c r="E17" s="13">
        <v>140000</v>
      </c>
      <c r="H17" s="3" t="s">
        <v>40</v>
      </c>
      <c r="I17" s="2">
        <v>0.18</v>
      </c>
      <c r="J17" s="8" t="s">
        <v>41</v>
      </c>
      <c r="L17" t="s">
        <v>127</v>
      </c>
    </row>
    <row r="18" spans="1:12" x14ac:dyDescent="0.45">
      <c r="A18" s="3" t="s">
        <v>32</v>
      </c>
      <c r="B18" s="1" t="s">
        <v>30</v>
      </c>
      <c r="C18" s="1" t="s">
        <v>33</v>
      </c>
      <c r="D18" s="1" t="s">
        <v>119</v>
      </c>
      <c r="E18" s="13">
        <v>110000</v>
      </c>
      <c r="H18" s="3" t="s">
        <v>55</v>
      </c>
      <c r="I18" s="2">
        <v>0.17</v>
      </c>
      <c r="J18" s="8" t="s">
        <v>56</v>
      </c>
      <c r="L18" t="s">
        <v>125</v>
      </c>
    </row>
    <row r="19" spans="1:12" x14ac:dyDescent="0.45">
      <c r="A19" s="3" t="s">
        <v>34</v>
      </c>
      <c r="B19" s="1" t="s">
        <v>30</v>
      </c>
      <c r="C19" s="1" t="s">
        <v>35</v>
      </c>
      <c r="D19" s="1" t="s">
        <v>120</v>
      </c>
      <c r="E19" s="13">
        <v>68357</v>
      </c>
      <c r="H19" s="3" t="s">
        <v>45</v>
      </c>
      <c r="I19" s="2">
        <v>0.14000000000000001</v>
      </c>
      <c r="J19" s="8" t="s">
        <v>46</v>
      </c>
      <c r="K19">
        <v>5</v>
      </c>
      <c r="L19" t="s">
        <v>132</v>
      </c>
    </row>
    <row r="20" spans="1:12" x14ac:dyDescent="0.45">
      <c r="A20" s="3" t="s">
        <v>36</v>
      </c>
      <c r="B20" s="1" t="s">
        <v>30</v>
      </c>
      <c r="C20" s="1" t="s">
        <v>37</v>
      </c>
      <c r="D20" s="1" t="s">
        <v>118</v>
      </c>
      <c r="E20" s="13">
        <v>51800</v>
      </c>
      <c r="H20" s="3" t="s">
        <v>15</v>
      </c>
      <c r="I20" s="2">
        <v>0.14000000000000001</v>
      </c>
      <c r="J20" s="8" t="s">
        <v>16</v>
      </c>
      <c r="K20">
        <v>6</v>
      </c>
      <c r="L20" t="s">
        <v>131</v>
      </c>
    </row>
    <row r="21" spans="1:12" x14ac:dyDescent="0.45">
      <c r="A21" s="3" t="s">
        <v>38</v>
      </c>
      <c r="B21" s="1" t="s">
        <v>30</v>
      </c>
      <c r="C21" s="1" t="s">
        <v>39</v>
      </c>
      <c r="D21" s="1" t="s">
        <v>120</v>
      </c>
      <c r="E21" s="13">
        <v>97000</v>
      </c>
      <c r="H21" s="3" t="s">
        <v>8</v>
      </c>
      <c r="I21" s="2">
        <v>0.1</v>
      </c>
      <c r="J21" s="8" t="s">
        <v>9</v>
      </c>
    </row>
    <row r="22" spans="1:12" x14ac:dyDescent="0.45">
      <c r="A22" s="3" t="s">
        <v>40</v>
      </c>
      <c r="B22" s="1" t="s">
        <v>30</v>
      </c>
      <c r="C22" s="1" t="s">
        <v>41</v>
      </c>
      <c r="D22" s="1" t="s">
        <v>120</v>
      </c>
      <c r="E22" s="13">
        <v>45000</v>
      </c>
      <c r="H22" s="3" t="s">
        <v>29</v>
      </c>
      <c r="I22" s="2">
        <v>0.1</v>
      </c>
      <c r="J22" s="8" t="s">
        <v>31</v>
      </c>
    </row>
    <row r="23" spans="1:12" x14ac:dyDescent="0.45">
      <c r="A23" s="3" t="s">
        <v>42</v>
      </c>
      <c r="B23" s="1" t="s">
        <v>43</v>
      </c>
      <c r="C23" s="1" t="s">
        <v>44</v>
      </c>
      <c r="D23" s="1" t="s">
        <v>118</v>
      </c>
      <c r="E23" s="13">
        <v>89500</v>
      </c>
      <c r="H23" s="3" t="s">
        <v>36</v>
      </c>
      <c r="I23" s="2">
        <v>0.09</v>
      </c>
      <c r="J23" s="8" t="s">
        <v>37</v>
      </c>
    </row>
    <row r="24" spans="1:12" x14ac:dyDescent="0.45">
      <c r="A24" s="3" t="s">
        <v>45</v>
      </c>
      <c r="B24" s="1" t="s">
        <v>43</v>
      </c>
      <c r="C24" s="1" t="s">
        <v>46</v>
      </c>
      <c r="D24" s="1" t="s">
        <v>120</v>
      </c>
      <c r="E24" s="13">
        <v>35971</v>
      </c>
      <c r="H24" s="3" t="s">
        <v>17</v>
      </c>
      <c r="I24" s="2">
        <v>0.09</v>
      </c>
      <c r="J24" s="8" t="s">
        <v>18</v>
      </c>
    </row>
    <row r="25" spans="1:12" x14ac:dyDescent="0.45">
      <c r="A25" s="3" t="s">
        <v>47</v>
      </c>
      <c r="B25" s="1" t="s">
        <v>43</v>
      </c>
      <c r="C25" s="1" t="s">
        <v>48</v>
      </c>
      <c r="D25" s="1" t="s">
        <v>119</v>
      </c>
      <c r="E25" s="13">
        <v>80000</v>
      </c>
      <c r="H25" s="3" t="s">
        <v>11</v>
      </c>
      <c r="I25" s="2">
        <v>0.08</v>
      </c>
      <c r="J25" s="8" t="s">
        <v>12</v>
      </c>
    </row>
    <row r="26" spans="1:12" x14ac:dyDescent="0.45">
      <c r="A26" s="3" t="s">
        <v>49</v>
      </c>
      <c r="B26" s="1" t="s">
        <v>43</v>
      </c>
      <c r="C26" s="1" t="s">
        <v>50</v>
      </c>
      <c r="D26" s="1" t="s">
        <v>120</v>
      </c>
      <c r="E26" s="13">
        <v>55117</v>
      </c>
      <c r="H26" s="3" t="s">
        <v>19</v>
      </c>
      <c r="I26" s="2">
        <v>0.06</v>
      </c>
      <c r="J26" s="8" t="s">
        <v>20</v>
      </c>
    </row>
    <row r="27" spans="1:12" x14ac:dyDescent="0.45">
      <c r="A27" s="3" t="s">
        <v>51</v>
      </c>
      <c r="B27" s="1" t="s">
        <v>43</v>
      </c>
      <c r="C27" s="1" t="s">
        <v>52</v>
      </c>
      <c r="D27" s="1" t="s">
        <v>118</v>
      </c>
      <c r="E27" s="13">
        <v>58445</v>
      </c>
      <c r="H27" s="3" t="s">
        <v>23</v>
      </c>
      <c r="I27" s="2">
        <v>0.06</v>
      </c>
      <c r="J27" s="8" t="s">
        <v>24</v>
      </c>
    </row>
    <row r="28" spans="1:12" x14ac:dyDescent="0.45">
      <c r="A28" s="3" t="s">
        <v>53</v>
      </c>
      <c r="B28" s="1" t="s">
        <v>43</v>
      </c>
      <c r="C28" s="1" t="s">
        <v>54</v>
      </c>
      <c r="D28" s="1" t="s">
        <v>120</v>
      </c>
      <c r="E28" s="13">
        <v>120000</v>
      </c>
      <c r="H28" s="3" t="s">
        <v>65</v>
      </c>
      <c r="I28" s="2">
        <v>0.06</v>
      </c>
      <c r="J28" s="8" t="s">
        <v>66</v>
      </c>
    </row>
    <row r="29" spans="1:12" x14ac:dyDescent="0.45">
      <c r="A29" s="3" t="s">
        <v>55</v>
      </c>
      <c r="B29" s="1" t="s">
        <v>43</v>
      </c>
      <c r="C29" s="1" t="s">
        <v>56</v>
      </c>
      <c r="D29" s="1" t="s">
        <v>120</v>
      </c>
      <c r="E29" s="13">
        <v>45117</v>
      </c>
      <c r="H29" s="3" t="s">
        <v>70</v>
      </c>
      <c r="I29" s="2">
        <v>0.15</v>
      </c>
      <c r="J29" s="8" t="s">
        <v>71</v>
      </c>
    </row>
    <row r="30" spans="1:12" x14ac:dyDescent="0.45">
      <c r="A30" s="3" t="s">
        <v>57</v>
      </c>
      <c r="B30" s="1" t="s">
        <v>43</v>
      </c>
      <c r="C30" s="1" t="s">
        <v>58</v>
      </c>
      <c r="D30" s="1" t="s">
        <v>119</v>
      </c>
      <c r="E30" s="13">
        <v>50545</v>
      </c>
      <c r="H30" s="3" t="s">
        <v>72</v>
      </c>
      <c r="I30" s="2">
        <v>0.15</v>
      </c>
      <c r="J30" s="8" t="s">
        <v>73</v>
      </c>
    </row>
    <row r="31" spans="1:12" x14ac:dyDescent="0.45">
      <c r="A31" s="3" t="s">
        <v>59</v>
      </c>
      <c r="B31" s="1" t="s">
        <v>43</v>
      </c>
      <c r="C31" s="1" t="s">
        <v>60</v>
      </c>
      <c r="D31" s="1" t="s">
        <v>118</v>
      </c>
      <c r="E31" s="13">
        <v>140000</v>
      </c>
      <c r="H31" s="3" t="s">
        <v>74</v>
      </c>
      <c r="I31" s="2">
        <v>0.19</v>
      </c>
      <c r="J31" s="8" t="s">
        <v>75</v>
      </c>
    </row>
    <row r="32" spans="1:12" x14ac:dyDescent="0.45">
      <c r="A32" s="3" t="s">
        <v>61</v>
      </c>
      <c r="B32" s="1" t="s">
        <v>43</v>
      </c>
      <c r="C32" s="1" t="s">
        <v>62</v>
      </c>
      <c r="D32" s="1" t="s">
        <v>120</v>
      </c>
      <c r="E32" s="13">
        <v>90000</v>
      </c>
      <c r="H32" s="3" t="s">
        <v>76</v>
      </c>
      <c r="I32" s="2">
        <v>0.18</v>
      </c>
      <c r="J32" s="8" t="s">
        <v>77</v>
      </c>
    </row>
    <row r="33" spans="1:10" x14ac:dyDescent="0.45">
      <c r="A33" s="3" t="s">
        <v>63</v>
      </c>
      <c r="B33" s="1" t="s">
        <v>43</v>
      </c>
      <c r="C33" s="1" t="s">
        <v>64</v>
      </c>
      <c r="D33" s="1" t="s">
        <v>119</v>
      </c>
      <c r="E33" s="13">
        <v>88357</v>
      </c>
      <c r="H33" s="3" t="s">
        <v>78</v>
      </c>
      <c r="I33" s="2">
        <v>0.18</v>
      </c>
      <c r="J33" s="8" t="s">
        <v>79</v>
      </c>
    </row>
    <row r="34" spans="1:10" x14ac:dyDescent="0.45">
      <c r="A34" s="3" t="s">
        <v>65</v>
      </c>
      <c r="B34" s="1" t="s">
        <v>43</v>
      </c>
      <c r="C34" s="1" t="s">
        <v>66</v>
      </c>
      <c r="D34" s="1" t="s">
        <v>120</v>
      </c>
      <c r="E34" s="13">
        <v>59200</v>
      </c>
      <c r="H34" s="3" t="s">
        <v>80</v>
      </c>
      <c r="I34" s="2">
        <v>0.21</v>
      </c>
      <c r="J34" s="8" t="s">
        <v>81</v>
      </c>
    </row>
    <row r="35" spans="1:10" x14ac:dyDescent="0.45">
      <c r="A35" s="3" t="s">
        <v>70</v>
      </c>
      <c r="B35" s="1" t="s">
        <v>43</v>
      </c>
      <c r="C35" s="1" t="s">
        <v>71</v>
      </c>
      <c r="D35" s="1" t="s">
        <v>118</v>
      </c>
      <c r="E35" s="13">
        <v>97000</v>
      </c>
      <c r="H35" s="3" t="s">
        <v>82</v>
      </c>
      <c r="I35" s="2">
        <v>0.14000000000000001</v>
      </c>
      <c r="J35" s="8" t="s">
        <v>83</v>
      </c>
    </row>
    <row r="36" spans="1:10" x14ac:dyDescent="0.45">
      <c r="A36" s="3" t="s">
        <v>72</v>
      </c>
      <c r="B36" s="1" t="s">
        <v>43</v>
      </c>
      <c r="C36" s="1" t="s">
        <v>145</v>
      </c>
      <c r="D36" s="1" t="s">
        <v>120</v>
      </c>
      <c r="E36" s="13">
        <v>68357</v>
      </c>
      <c r="H36" s="3" t="s">
        <v>84</v>
      </c>
      <c r="I36" s="2">
        <v>0.16</v>
      </c>
      <c r="J36" s="8" t="s">
        <v>85</v>
      </c>
    </row>
    <row r="37" spans="1:10" x14ac:dyDescent="0.45">
      <c r="A37" s="3" t="s">
        <v>74</v>
      </c>
      <c r="B37" s="1" t="s">
        <v>43</v>
      </c>
      <c r="C37" s="1" t="s">
        <v>75</v>
      </c>
      <c r="D37" s="1" t="s">
        <v>119</v>
      </c>
      <c r="E37" s="13">
        <v>51800</v>
      </c>
      <c r="H37" s="3" t="s">
        <v>86</v>
      </c>
      <c r="I37" s="2">
        <v>0.14000000000000001</v>
      </c>
      <c r="J37" s="8" t="s">
        <v>87</v>
      </c>
    </row>
    <row r="38" spans="1:10" x14ac:dyDescent="0.45">
      <c r="A38" s="3" t="s">
        <v>76</v>
      </c>
      <c r="B38" s="1" t="s">
        <v>43</v>
      </c>
      <c r="C38" s="1" t="s">
        <v>77</v>
      </c>
      <c r="D38" s="1" t="s">
        <v>120</v>
      </c>
      <c r="E38" s="13">
        <v>97000</v>
      </c>
      <c r="H38" s="3" t="s">
        <v>88</v>
      </c>
      <c r="I38" s="2">
        <v>0.22</v>
      </c>
      <c r="J38" s="8" t="s">
        <v>89</v>
      </c>
    </row>
    <row r="39" spans="1:10" x14ac:dyDescent="0.45">
      <c r="A39" s="3" t="s">
        <v>78</v>
      </c>
      <c r="B39" s="1" t="s">
        <v>43</v>
      </c>
      <c r="C39" s="1" t="s">
        <v>79</v>
      </c>
      <c r="D39" s="1" t="s">
        <v>118</v>
      </c>
      <c r="E39" s="13">
        <v>45000</v>
      </c>
      <c r="H39" s="3" t="s">
        <v>90</v>
      </c>
      <c r="I39" s="2">
        <v>0.13</v>
      </c>
      <c r="J39" s="8" t="s">
        <v>91</v>
      </c>
    </row>
    <row r="40" spans="1:10" x14ac:dyDescent="0.45">
      <c r="A40" s="3" t="s">
        <v>80</v>
      </c>
      <c r="B40" s="1" t="s">
        <v>30</v>
      </c>
      <c r="C40" s="1" t="s">
        <v>81</v>
      </c>
      <c r="D40" s="1" t="s">
        <v>120</v>
      </c>
      <c r="E40" s="13">
        <v>89500</v>
      </c>
      <c r="H40" s="3" t="s">
        <v>92</v>
      </c>
      <c r="I40" s="2">
        <v>0.16</v>
      </c>
      <c r="J40" s="8" t="s">
        <v>93</v>
      </c>
    </row>
    <row r="41" spans="1:10" x14ac:dyDescent="0.45">
      <c r="A41" s="3" t="s">
        <v>82</v>
      </c>
      <c r="B41" s="1" t="s">
        <v>30</v>
      </c>
      <c r="C41" s="1" t="s">
        <v>83</v>
      </c>
      <c r="D41" s="1" t="s">
        <v>119</v>
      </c>
      <c r="E41" s="13">
        <v>35971</v>
      </c>
      <c r="H41" s="3" t="s">
        <v>94</v>
      </c>
      <c r="I41" s="2">
        <v>0.09</v>
      </c>
      <c r="J41" s="8" t="s">
        <v>95</v>
      </c>
    </row>
    <row r="42" spans="1:10" x14ac:dyDescent="0.45">
      <c r="A42" s="3" t="s">
        <v>84</v>
      </c>
      <c r="B42" s="1" t="s">
        <v>30</v>
      </c>
      <c r="C42" s="1" t="s">
        <v>85</v>
      </c>
      <c r="D42" s="1" t="s">
        <v>119</v>
      </c>
      <c r="E42" s="13">
        <v>80000</v>
      </c>
      <c r="H42" s="3" t="s">
        <v>96</v>
      </c>
      <c r="I42" s="2">
        <v>0.1</v>
      </c>
      <c r="J42" s="8" t="s">
        <v>97</v>
      </c>
    </row>
    <row r="43" spans="1:10" x14ac:dyDescent="0.45">
      <c r="A43" s="3" t="s">
        <v>86</v>
      </c>
      <c r="B43" s="1" t="s">
        <v>30</v>
      </c>
      <c r="C43" s="1" t="s">
        <v>87</v>
      </c>
      <c r="D43" s="1" t="s">
        <v>118</v>
      </c>
      <c r="E43" s="13">
        <v>55117</v>
      </c>
      <c r="H43" s="3" t="s">
        <v>98</v>
      </c>
      <c r="I43" s="2">
        <v>0.18</v>
      </c>
      <c r="J43" s="8" t="s">
        <v>99</v>
      </c>
    </row>
    <row r="44" spans="1:10" x14ac:dyDescent="0.45">
      <c r="A44" s="3" t="s">
        <v>88</v>
      </c>
      <c r="B44" s="1" t="s">
        <v>4</v>
      </c>
      <c r="C44" s="1" t="s">
        <v>89</v>
      </c>
      <c r="D44" s="1" t="s">
        <v>120</v>
      </c>
      <c r="E44" s="13">
        <v>58445</v>
      </c>
      <c r="H44" s="3" t="s">
        <v>100</v>
      </c>
      <c r="I44" s="2">
        <v>0.13</v>
      </c>
      <c r="J44" s="8" t="s">
        <v>101</v>
      </c>
    </row>
    <row r="45" spans="1:10" x14ac:dyDescent="0.45">
      <c r="A45" s="3" t="s">
        <v>90</v>
      </c>
      <c r="B45" s="1" t="s">
        <v>4</v>
      </c>
      <c r="C45" s="1" t="s">
        <v>91</v>
      </c>
      <c r="D45" s="1" t="s">
        <v>120</v>
      </c>
      <c r="E45" s="13">
        <v>120000</v>
      </c>
      <c r="H45" s="3" t="s">
        <v>102</v>
      </c>
      <c r="I45" s="2">
        <v>0.19</v>
      </c>
      <c r="J45" s="8" t="s">
        <v>103</v>
      </c>
    </row>
    <row r="46" spans="1:10" x14ac:dyDescent="0.45">
      <c r="A46" s="3" t="s">
        <v>92</v>
      </c>
      <c r="B46" s="1" t="s">
        <v>30</v>
      </c>
      <c r="C46" s="1" t="s">
        <v>93</v>
      </c>
      <c r="D46" s="1" t="s">
        <v>119</v>
      </c>
      <c r="E46" s="13">
        <v>45450</v>
      </c>
      <c r="H46" s="3" t="s">
        <v>104</v>
      </c>
      <c r="I46" s="2">
        <v>0.2</v>
      </c>
      <c r="J46" s="8" t="s">
        <v>105</v>
      </c>
    </row>
    <row r="47" spans="1:10" x14ac:dyDescent="0.45">
      <c r="A47" s="3" t="s">
        <v>94</v>
      </c>
      <c r="B47" s="1" t="s">
        <v>30</v>
      </c>
      <c r="C47" s="1" t="s">
        <v>95</v>
      </c>
      <c r="D47" s="1" t="s">
        <v>120</v>
      </c>
      <c r="E47" s="13">
        <v>89500</v>
      </c>
      <c r="H47" s="6" t="s">
        <v>106</v>
      </c>
      <c r="I47" s="10">
        <v>0.11</v>
      </c>
      <c r="J47" s="11" t="s">
        <v>107</v>
      </c>
    </row>
    <row r="48" spans="1:10" x14ac:dyDescent="0.45">
      <c r="A48" s="3" t="s">
        <v>96</v>
      </c>
      <c r="B48" s="1" t="s">
        <v>30</v>
      </c>
      <c r="C48" s="1" t="s">
        <v>97</v>
      </c>
      <c r="D48" s="1" t="s">
        <v>118</v>
      </c>
      <c r="E48" s="13">
        <v>65971</v>
      </c>
    </row>
    <row r="49" spans="1:5" x14ac:dyDescent="0.45">
      <c r="A49" s="3" t="s">
        <v>98</v>
      </c>
      <c r="B49" s="1" t="s">
        <v>30</v>
      </c>
      <c r="C49" s="1" t="s">
        <v>99</v>
      </c>
      <c r="D49" s="1" t="s">
        <v>120</v>
      </c>
      <c r="E49" s="13">
        <v>80000</v>
      </c>
    </row>
    <row r="50" spans="1:5" x14ac:dyDescent="0.45">
      <c r="A50" s="3" t="s">
        <v>100</v>
      </c>
      <c r="B50" s="1" t="s">
        <v>4</v>
      </c>
      <c r="C50" s="1" t="s">
        <v>101</v>
      </c>
      <c r="D50" s="1" t="s">
        <v>119</v>
      </c>
      <c r="E50" s="13">
        <v>55117</v>
      </c>
    </row>
    <row r="51" spans="1:5" x14ac:dyDescent="0.45">
      <c r="A51" s="3" t="s">
        <v>102</v>
      </c>
      <c r="B51" s="1" t="s">
        <v>4</v>
      </c>
      <c r="C51" s="1" t="s">
        <v>103</v>
      </c>
      <c r="D51" s="1" t="s">
        <v>118</v>
      </c>
      <c r="E51" s="13">
        <v>60445</v>
      </c>
    </row>
    <row r="52" spans="1:5" x14ac:dyDescent="0.45">
      <c r="A52" s="3" t="s">
        <v>104</v>
      </c>
      <c r="B52" s="1" t="s">
        <v>4</v>
      </c>
      <c r="C52" s="1" t="s">
        <v>105</v>
      </c>
      <c r="D52" s="1" t="s">
        <v>120</v>
      </c>
      <c r="E52" s="13">
        <v>83117</v>
      </c>
    </row>
    <row r="53" spans="1:5" x14ac:dyDescent="0.45">
      <c r="A53" s="6" t="s">
        <v>106</v>
      </c>
      <c r="B53" s="7" t="s">
        <v>4</v>
      </c>
      <c r="C53" s="7" t="s">
        <v>107</v>
      </c>
      <c r="D53" s="7" t="s">
        <v>118</v>
      </c>
      <c r="E53" s="14">
        <v>58445</v>
      </c>
    </row>
    <row r="54" spans="1:5" x14ac:dyDescent="0.45">
      <c r="A54" s="6" t="s">
        <v>128</v>
      </c>
      <c r="B54" s="7"/>
      <c r="C54" s="7"/>
      <c r="D54" s="7"/>
      <c r="E54" s="21">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G9" sqref="G9"/>
    </sheetView>
  </sheetViews>
  <sheetFormatPr defaultRowHeight="14.25" x14ac:dyDescent="0.45"/>
  <cols>
    <col min="2" max="2" width="7.796875" style="17" customWidth="1"/>
    <col min="4" max="4" width="13.59765625" bestFit="1" customWidth="1"/>
    <col min="6" max="6" width="3.33203125" customWidth="1"/>
    <col min="7" max="7" width="25.1328125" customWidth="1"/>
    <col min="8" max="8" width="16.59765625" bestFit="1" customWidth="1"/>
  </cols>
  <sheetData>
    <row r="1" spans="1:17" ht="36" x14ac:dyDescent="1.05">
      <c r="A1" s="18"/>
      <c r="B1" s="19" t="s">
        <v>109</v>
      </c>
      <c r="C1" s="19"/>
      <c r="D1" s="19"/>
      <c r="E1" s="19"/>
      <c r="F1" s="19"/>
      <c r="G1" s="19"/>
      <c r="H1" s="19"/>
      <c r="I1" s="19"/>
      <c r="J1" s="19"/>
      <c r="K1" s="19"/>
      <c r="L1" s="19"/>
      <c r="M1" s="19"/>
      <c r="N1" s="19"/>
      <c r="O1" s="19"/>
      <c r="P1" s="19"/>
      <c r="Q1" s="19"/>
    </row>
    <row r="2" spans="1:17" x14ac:dyDescent="0.45">
      <c r="B2" s="25" t="s">
        <v>146</v>
      </c>
      <c r="C2" s="45" t="s">
        <v>147</v>
      </c>
      <c r="D2" s="45"/>
      <c r="F2">
        <v>1</v>
      </c>
      <c r="G2" t="s">
        <v>109</v>
      </c>
    </row>
    <row r="3" spans="1:17" x14ac:dyDescent="0.45">
      <c r="B3" s="48">
        <v>1</v>
      </c>
      <c r="C3" s="49" t="s">
        <v>110</v>
      </c>
      <c r="D3" s="50">
        <f>AVERAGE(EMPData4[Yearly Sal])</f>
        <v>72397.52</v>
      </c>
      <c r="G3" t="s">
        <v>110</v>
      </c>
    </row>
    <row r="4" spans="1:17" x14ac:dyDescent="0.45">
      <c r="B4" s="48">
        <v>2</v>
      </c>
      <c r="C4" s="49" t="s">
        <v>111</v>
      </c>
      <c r="D4" s="50">
        <f>MEDIAN(EMPData4[Yearly Sal])</f>
        <v>63208</v>
      </c>
      <c r="G4" t="s">
        <v>111</v>
      </c>
    </row>
    <row r="5" spans="1:17" x14ac:dyDescent="0.45">
      <c r="B5" s="48">
        <v>3</v>
      </c>
      <c r="C5" s="49" t="s">
        <v>148</v>
      </c>
      <c r="D5" s="50">
        <f>MODE(EMPData4[Yearly Sal])</f>
        <v>89500</v>
      </c>
      <c r="G5" t="s">
        <v>148</v>
      </c>
    </row>
    <row r="6" spans="1:17" x14ac:dyDescent="0.45">
      <c r="B6" s="48">
        <v>4</v>
      </c>
      <c r="C6" s="49" t="s">
        <v>113</v>
      </c>
      <c r="D6" s="50">
        <f>MAX(EMPData4[Yearly Sal])</f>
        <v>140000</v>
      </c>
      <c r="G6" t="s">
        <v>113</v>
      </c>
    </row>
    <row r="7" spans="1:17" x14ac:dyDescent="0.45">
      <c r="B7" s="48">
        <v>5</v>
      </c>
      <c r="C7" s="49" t="s">
        <v>114</v>
      </c>
      <c r="D7" s="50">
        <f>MIN(EMPData4[Yearly Sal])</f>
        <v>21971</v>
      </c>
      <c r="G7" t="s">
        <v>114</v>
      </c>
    </row>
    <row r="8" spans="1:17" x14ac:dyDescent="0.45">
      <c r="B8" s="48">
        <v>6</v>
      </c>
      <c r="C8" s="49" t="s">
        <v>115</v>
      </c>
      <c r="D8" s="50">
        <f>SUM(EMPData4[Yearly Sal])</f>
        <v>3619876</v>
      </c>
      <c r="G8" t="s">
        <v>115</v>
      </c>
    </row>
    <row r="9" spans="1:17" x14ac:dyDescent="0.45">
      <c r="B9" s="23"/>
      <c r="C9" s="24"/>
      <c r="D9" s="24"/>
    </row>
    <row r="11" spans="1:17" x14ac:dyDescent="0.45">
      <c r="A11" t="s">
        <v>140</v>
      </c>
    </row>
  </sheetData>
  <mergeCells count="1">
    <mergeCell ref="C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H4" sqref="H4"/>
    </sheetView>
  </sheetViews>
  <sheetFormatPr defaultRowHeight="14.25" x14ac:dyDescent="0.45"/>
  <cols>
    <col min="1" max="1" width="4.796875" customWidth="1"/>
    <col min="3" max="3" width="11.59765625" bestFit="1" customWidth="1"/>
    <col min="4" max="4" width="16.33203125" customWidth="1"/>
    <col min="5" max="5" width="6.06640625" customWidth="1"/>
    <col min="12" max="12" width="2.06640625" customWidth="1"/>
  </cols>
  <sheetData>
    <row r="1" spans="1:18" ht="36" x14ac:dyDescent="1.05">
      <c r="A1" s="18"/>
      <c r="B1" s="19" t="s">
        <v>134</v>
      </c>
      <c r="C1" s="19"/>
      <c r="D1" s="19"/>
      <c r="E1" s="19"/>
      <c r="F1" s="19"/>
      <c r="G1" s="19"/>
      <c r="H1" s="19"/>
      <c r="I1" s="19"/>
      <c r="J1" s="19"/>
      <c r="K1" s="19"/>
      <c r="L1" s="19"/>
      <c r="M1" s="19"/>
      <c r="N1" s="19"/>
      <c r="O1" s="19"/>
      <c r="P1" s="19"/>
      <c r="Q1" s="19"/>
      <c r="R1" s="19"/>
    </row>
    <row r="2" spans="1:18" x14ac:dyDescent="0.45">
      <c r="C2" s="26" t="s">
        <v>1</v>
      </c>
      <c r="D2" s="46" t="s">
        <v>151</v>
      </c>
      <c r="E2" s="47"/>
    </row>
    <row r="3" spans="1:18" x14ac:dyDescent="0.45">
      <c r="C3" s="51" t="s">
        <v>4</v>
      </c>
      <c r="D3" s="52">
        <f>SUMIF(EMPData4[Department],C3,EMPData4[Yearly Sal])</f>
        <v>1294801</v>
      </c>
      <c r="E3" s="24">
        <f>SUMIF(EMPData4[Department],C3,EMPData4[Yearly Sal])</f>
        <v>1294801</v>
      </c>
    </row>
    <row r="4" spans="1:18" x14ac:dyDescent="0.45">
      <c r="C4" s="51" t="s">
        <v>30</v>
      </c>
      <c r="D4" s="52">
        <f>SUMIF(EMPData4[Department],C4,EMPData4[Yearly Sal])</f>
        <v>1053666</v>
      </c>
      <c r="E4" s="24">
        <f>SUMIF(EMPData4[Department],C4,EMPData4[Yearly Sal])</f>
        <v>1053666</v>
      </c>
    </row>
    <row r="5" spans="1:18" x14ac:dyDescent="0.45">
      <c r="C5" s="51" t="s">
        <v>43</v>
      </c>
      <c r="D5" s="52">
        <f>SUMIF(EMPData4[Department],C5,EMPData4[Yearly Sal])</f>
        <v>1271409</v>
      </c>
      <c r="E5" s="24">
        <f>SUMIF(EMPData4[Department],C5,EMPData4[Yearly Sal])</f>
        <v>1271409</v>
      </c>
    </row>
    <row r="8" spans="1:18" x14ac:dyDescent="0.45">
      <c r="H8" s="35"/>
    </row>
    <row r="9" spans="1:18" x14ac:dyDescent="0.45">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{940047F6-CEAA-45B8-A88A-3F9DEDAAA604}</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940047F6-CEAA-45B8-A88A-3F9DEDAAA604}">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9"/>
  <sheetViews>
    <sheetView workbookViewId="0">
      <selection activeCell="E7" sqref="E7"/>
    </sheetView>
  </sheetViews>
  <sheetFormatPr defaultRowHeight="14.25" x14ac:dyDescent="0.45"/>
  <cols>
    <col min="2" max="2" width="15.3984375" customWidth="1"/>
    <col min="3" max="3" width="17.796875" style="16" customWidth="1"/>
  </cols>
  <sheetData>
    <row r="1" spans="1:18" ht="36" x14ac:dyDescent="1.05">
      <c r="A1" s="18"/>
      <c r="B1" s="19" t="s">
        <v>135</v>
      </c>
      <c r="C1" s="19"/>
      <c r="D1" s="19"/>
      <c r="E1" s="19"/>
      <c r="F1" s="19"/>
      <c r="G1" s="19"/>
      <c r="H1" s="19"/>
      <c r="I1" s="19"/>
      <c r="J1" s="19"/>
      <c r="K1" s="19"/>
      <c r="L1" s="19"/>
      <c r="M1" s="19"/>
      <c r="N1" s="19"/>
      <c r="O1" s="19"/>
      <c r="P1" s="19"/>
      <c r="Q1" s="19"/>
      <c r="R1" s="19"/>
    </row>
    <row r="2" spans="1:18" x14ac:dyDescent="0.45">
      <c r="B2" s="27" t="s">
        <v>1</v>
      </c>
      <c r="C2" s="17" t="s">
        <v>149</v>
      </c>
    </row>
    <row r="3" spans="1:18" x14ac:dyDescent="0.45">
      <c r="B3" s="29" t="s">
        <v>43</v>
      </c>
      <c r="C3" s="28">
        <v>1271409</v>
      </c>
    </row>
    <row r="4" spans="1:18" x14ac:dyDescent="0.45">
      <c r="B4" s="29" t="s">
        <v>30</v>
      </c>
      <c r="C4" s="28">
        <v>1053666</v>
      </c>
    </row>
    <row r="5" spans="1:18" x14ac:dyDescent="0.45">
      <c r="B5" s="29" t="s">
        <v>4</v>
      </c>
      <c r="C5" s="28">
        <v>1294801</v>
      </c>
    </row>
    <row r="6" spans="1:18" x14ac:dyDescent="0.45">
      <c r="C6"/>
    </row>
    <row r="7" spans="1:18" x14ac:dyDescent="0.45">
      <c r="C7"/>
    </row>
    <row r="8" spans="1:18" x14ac:dyDescent="0.45">
      <c r="C8"/>
    </row>
    <row r="9" spans="1:18" x14ac:dyDescent="0.45">
      <c r="C9"/>
    </row>
    <row r="10" spans="1:18" x14ac:dyDescent="0.45">
      <c r="C10"/>
    </row>
    <row r="11" spans="1:18" x14ac:dyDescent="0.45">
      <c r="C11"/>
    </row>
    <row r="12" spans="1:18" x14ac:dyDescent="0.45">
      <c r="C12"/>
    </row>
    <row r="13" spans="1:18" x14ac:dyDescent="0.45">
      <c r="C13"/>
    </row>
    <row r="14" spans="1:18" x14ac:dyDescent="0.45">
      <c r="C14"/>
    </row>
    <row r="15" spans="1:18" x14ac:dyDescent="0.45">
      <c r="C15"/>
    </row>
    <row r="16" spans="1:18" x14ac:dyDescent="0.45">
      <c r="C16"/>
    </row>
    <row r="17" spans="3:3" x14ac:dyDescent="0.45">
      <c r="C17"/>
    </row>
    <row r="18" spans="3:3" x14ac:dyDescent="0.45">
      <c r="C18"/>
    </row>
    <row r="19" spans="3:3" x14ac:dyDescent="0.45">
      <c r="C19"/>
    </row>
  </sheetData>
  <conditionalFormatting pivot="1" sqref="C3:C5">
    <cfRule type="dataBar" priority="1">
      <dataBar>
        <cfvo type="min"/>
        <cfvo type="max"/>
        <color rgb="FF63C384"/>
      </dataBar>
      <extLst>
        <ext xmlns:x14="http://schemas.microsoft.com/office/spreadsheetml/2009/9/main" uri="{B025F937-C7B1-47D3-B67F-A62EFF666E3E}">
          <x14:id>{CCB56483-A680-4198-A1EE-B86CD0D74390}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CB56483-A680-4198-A1EE-B86CD0D74390}">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3"/>
  <sheetViews>
    <sheetView workbookViewId="0">
      <selection activeCell="H5" sqref="H5"/>
    </sheetView>
  </sheetViews>
  <sheetFormatPr defaultRowHeight="14.25" x14ac:dyDescent="0.45"/>
  <cols>
    <col min="2" max="2" width="11.796875" bestFit="1" customWidth="1"/>
    <col min="3" max="3" width="11.86328125" style="16" bestFit="1" customWidth="1"/>
  </cols>
  <sheetData>
    <row r="1" spans="1:18" ht="36" x14ac:dyDescent="1.05">
      <c r="A1" s="18"/>
      <c r="B1" s="19" t="s">
        <v>136</v>
      </c>
      <c r="C1" s="19"/>
      <c r="D1" s="19"/>
      <c r="E1" s="19"/>
      <c r="F1" s="19"/>
      <c r="G1" s="19"/>
      <c r="H1" s="19"/>
      <c r="I1" s="19"/>
      <c r="J1" s="19"/>
      <c r="K1" s="19"/>
      <c r="L1" s="19"/>
      <c r="M1" s="19"/>
      <c r="N1" s="19"/>
      <c r="O1" s="19"/>
      <c r="P1" s="19"/>
      <c r="Q1" s="19"/>
      <c r="R1" s="19"/>
    </row>
    <row r="2" spans="1:18" x14ac:dyDescent="0.45">
      <c r="B2" s="56" t="s">
        <v>2</v>
      </c>
      <c r="C2" s="53" t="s">
        <v>150</v>
      </c>
    </row>
    <row r="3" spans="1:18" x14ac:dyDescent="0.45">
      <c r="B3" s="32" t="s">
        <v>31</v>
      </c>
      <c r="C3" s="55">
        <v>140000</v>
      </c>
    </row>
    <row r="4" spans="1:18" x14ac:dyDescent="0.45">
      <c r="B4" s="32" t="s">
        <v>60</v>
      </c>
      <c r="C4" s="55">
        <v>140000</v>
      </c>
    </row>
    <row r="5" spans="1:18" x14ac:dyDescent="0.45">
      <c r="C5"/>
      <c r="H5" s="54"/>
    </row>
    <row r="6" spans="1:18" x14ac:dyDescent="0.45">
      <c r="C6"/>
    </row>
    <row r="7" spans="1:18" x14ac:dyDescent="0.45">
      <c r="C7"/>
    </row>
    <row r="8" spans="1:18" x14ac:dyDescent="0.45">
      <c r="C8"/>
      <c r="I8" s="54"/>
    </row>
    <row r="9" spans="1:18" x14ac:dyDescent="0.45">
      <c r="C9"/>
    </row>
    <row r="10" spans="1:18" x14ac:dyDescent="0.45">
      <c r="C10"/>
    </row>
    <row r="11" spans="1:18" x14ac:dyDescent="0.45">
      <c r="C11"/>
    </row>
    <row r="12" spans="1:18" x14ac:dyDescent="0.45">
      <c r="C12"/>
    </row>
    <row r="13" spans="1:18" x14ac:dyDescent="0.45">
      <c r="A13" t="s">
        <v>141</v>
      </c>
      <c r="C13"/>
    </row>
    <row r="14" spans="1:18" x14ac:dyDescent="0.45">
      <c r="C14"/>
    </row>
    <row r="15" spans="1:18" x14ac:dyDescent="0.45">
      <c r="C15"/>
    </row>
    <row r="16" spans="1:18" x14ac:dyDescent="0.45">
      <c r="C16"/>
    </row>
    <row r="17" spans="3:3" x14ac:dyDescent="0.45">
      <c r="C17"/>
    </row>
    <row r="18" spans="3:3" x14ac:dyDescent="0.45">
      <c r="C18"/>
    </row>
    <row r="19" spans="3:3" x14ac:dyDescent="0.45">
      <c r="C19"/>
    </row>
    <row r="20" spans="3:3" x14ac:dyDescent="0.45">
      <c r="C20"/>
    </row>
    <row r="21" spans="3:3" x14ac:dyDescent="0.45">
      <c r="C21"/>
    </row>
    <row r="22" spans="3:3" x14ac:dyDescent="0.45">
      <c r="C22"/>
    </row>
    <row r="23" spans="3:3" x14ac:dyDescent="0.45">
      <c r="C23"/>
    </row>
    <row r="24" spans="3:3" x14ac:dyDescent="0.45">
      <c r="C24"/>
    </row>
    <row r="25" spans="3:3" x14ac:dyDescent="0.45">
      <c r="C25"/>
    </row>
    <row r="26" spans="3:3" x14ac:dyDescent="0.45">
      <c r="C26"/>
    </row>
    <row r="27" spans="3:3" x14ac:dyDescent="0.45">
      <c r="C27"/>
    </row>
    <row r="28" spans="3:3" x14ac:dyDescent="0.45">
      <c r="C28"/>
    </row>
    <row r="29" spans="3:3" x14ac:dyDescent="0.45">
      <c r="C29"/>
    </row>
    <row r="30" spans="3:3" x14ac:dyDescent="0.45">
      <c r="C30"/>
    </row>
    <row r="31" spans="3:3" x14ac:dyDescent="0.45">
      <c r="C31"/>
    </row>
    <row r="32" spans="3:3" x14ac:dyDescent="0.45">
      <c r="C32"/>
    </row>
    <row r="33" spans="3:3" x14ac:dyDescent="0.45">
      <c r="C33"/>
    </row>
    <row r="34" spans="3:3" x14ac:dyDescent="0.45">
      <c r="C34"/>
    </row>
    <row r="35" spans="3:3" x14ac:dyDescent="0.45">
      <c r="C35"/>
    </row>
    <row r="36" spans="3:3" x14ac:dyDescent="0.45">
      <c r="C36"/>
    </row>
    <row r="37" spans="3:3" x14ac:dyDescent="0.45">
      <c r="C37"/>
    </row>
    <row r="38" spans="3:3" x14ac:dyDescent="0.45">
      <c r="C38"/>
    </row>
    <row r="39" spans="3:3" x14ac:dyDescent="0.45">
      <c r="C39"/>
    </row>
    <row r="40" spans="3:3" x14ac:dyDescent="0.45">
      <c r="C40"/>
    </row>
    <row r="41" spans="3:3" x14ac:dyDescent="0.45">
      <c r="C41"/>
    </row>
    <row r="42" spans="3:3" x14ac:dyDescent="0.45">
      <c r="C42"/>
    </row>
    <row r="43" spans="3:3" x14ac:dyDescent="0.45">
      <c r="C43"/>
    </row>
    <row r="44" spans="3:3" x14ac:dyDescent="0.45">
      <c r="C44"/>
    </row>
    <row r="45" spans="3:3" x14ac:dyDescent="0.45">
      <c r="C45"/>
    </row>
    <row r="46" spans="3:3" x14ac:dyDescent="0.45">
      <c r="C46"/>
    </row>
    <row r="47" spans="3:3" x14ac:dyDescent="0.45">
      <c r="C47"/>
    </row>
    <row r="48" spans="3:3" x14ac:dyDescent="0.45">
      <c r="C48"/>
    </row>
    <row r="49" spans="3:3" x14ac:dyDescent="0.45">
      <c r="C49"/>
    </row>
    <row r="50" spans="3:3" x14ac:dyDescent="0.45">
      <c r="C50"/>
    </row>
    <row r="51" spans="3:3" x14ac:dyDescent="0.45">
      <c r="C51"/>
    </row>
    <row r="52" spans="3:3" x14ac:dyDescent="0.45">
      <c r="C52"/>
    </row>
    <row r="53" spans="3:3" x14ac:dyDescent="0.45">
      <c r="C5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2:R54"/>
  <sheetViews>
    <sheetView workbookViewId="0">
      <selection activeCell="E5" sqref="E5"/>
    </sheetView>
  </sheetViews>
  <sheetFormatPr defaultRowHeight="14.25" x14ac:dyDescent="0.45"/>
  <cols>
    <col min="2" max="2" width="13.9296875" customWidth="1"/>
    <col min="3" max="3" width="14.73046875" style="16" customWidth="1"/>
  </cols>
  <sheetData>
    <row r="2" spans="1:18" ht="36" x14ac:dyDescent="1.05">
      <c r="A2" s="18"/>
      <c r="B2" s="19" t="s">
        <v>137</v>
      </c>
      <c r="C2" s="19"/>
      <c r="D2" s="19"/>
      <c r="E2" s="19"/>
      <c r="F2" s="19"/>
      <c r="G2" s="19"/>
      <c r="H2" s="19"/>
      <c r="I2" s="19"/>
      <c r="J2" s="19"/>
      <c r="K2" s="19"/>
      <c r="L2" s="19"/>
      <c r="M2" s="19"/>
      <c r="N2" s="19"/>
      <c r="O2" s="19"/>
      <c r="P2" s="19"/>
      <c r="Q2" s="19"/>
      <c r="R2" s="19"/>
    </row>
    <row r="3" spans="1:18" x14ac:dyDescent="0.45">
      <c r="B3" s="33" t="s">
        <v>2</v>
      </c>
      <c r="C3" s="30" t="s">
        <v>150</v>
      </c>
    </row>
    <row r="4" spans="1:18" x14ac:dyDescent="0.45">
      <c r="B4" s="57" t="s">
        <v>9</v>
      </c>
      <c r="C4" s="58">
        <v>29726</v>
      </c>
    </row>
    <row r="5" spans="1:18" x14ac:dyDescent="0.45">
      <c r="B5" s="59" t="s">
        <v>22</v>
      </c>
      <c r="C5" s="58">
        <v>21971</v>
      </c>
    </row>
    <row r="6" spans="1:18" x14ac:dyDescent="0.45">
      <c r="C6"/>
    </row>
    <row r="7" spans="1:18" x14ac:dyDescent="0.45">
      <c r="C7"/>
    </row>
    <row r="8" spans="1:18" x14ac:dyDescent="0.45">
      <c r="C8"/>
    </row>
    <row r="9" spans="1:18" x14ac:dyDescent="0.45">
      <c r="C9"/>
    </row>
    <row r="10" spans="1:18" x14ac:dyDescent="0.45">
      <c r="C10"/>
    </row>
    <row r="11" spans="1:18" x14ac:dyDescent="0.45">
      <c r="C11"/>
    </row>
    <row r="12" spans="1:18" x14ac:dyDescent="0.45">
      <c r="C12"/>
    </row>
    <row r="13" spans="1:18" x14ac:dyDescent="0.45">
      <c r="C13"/>
    </row>
    <row r="14" spans="1:18" x14ac:dyDescent="0.45">
      <c r="C14"/>
    </row>
    <row r="15" spans="1:18" x14ac:dyDescent="0.45">
      <c r="A15" t="s">
        <v>141</v>
      </c>
      <c r="C15"/>
    </row>
    <row r="16" spans="1:18" x14ac:dyDescent="0.45">
      <c r="C16"/>
    </row>
    <row r="17" spans="3:3" x14ac:dyDescent="0.45">
      <c r="C17"/>
    </row>
    <row r="18" spans="3:3" x14ac:dyDescent="0.45">
      <c r="C18"/>
    </row>
    <row r="19" spans="3:3" x14ac:dyDescent="0.45">
      <c r="C19"/>
    </row>
    <row r="20" spans="3:3" x14ac:dyDescent="0.45">
      <c r="C20"/>
    </row>
    <row r="21" spans="3:3" x14ac:dyDescent="0.45">
      <c r="C21"/>
    </row>
    <row r="22" spans="3:3" x14ac:dyDescent="0.45">
      <c r="C22"/>
    </row>
    <row r="23" spans="3:3" x14ac:dyDescent="0.45">
      <c r="C23"/>
    </row>
    <row r="24" spans="3:3" x14ac:dyDescent="0.45">
      <c r="C24"/>
    </row>
    <row r="25" spans="3:3" x14ac:dyDescent="0.45">
      <c r="C25"/>
    </row>
    <row r="26" spans="3:3" x14ac:dyDescent="0.45">
      <c r="C26"/>
    </row>
    <row r="27" spans="3:3" x14ac:dyDescent="0.45">
      <c r="C27"/>
    </row>
    <row r="28" spans="3:3" x14ac:dyDescent="0.45">
      <c r="C28"/>
    </row>
    <row r="29" spans="3:3" x14ac:dyDescent="0.45">
      <c r="C29"/>
    </row>
    <row r="30" spans="3:3" x14ac:dyDescent="0.45">
      <c r="C30"/>
    </row>
    <row r="31" spans="3:3" x14ac:dyDescent="0.45">
      <c r="C31"/>
    </row>
    <row r="32" spans="3:3" x14ac:dyDescent="0.45">
      <c r="C32"/>
    </row>
    <row r="33" spans="3:3" x14ac:dyDescent="0.45">
      <c r="C33"/>
    </row>
    <row r="34" spans="3:3" x14ac:dyDescent="0.45">
      <c r="C34"/>
    </row>
    <row r="35" spans="3:3" x14ac:dyDescent="0.45">
      <c r="C35"/>
    </row>
    <row r="36" spans="3:3" x14ac:dyDescent="0.45">
      <c r="C36"/>
    </row>
    <row r="37" spans="3:3" x14ac:dyDescent="0.45">
      <c r="C37"/>
    </row>
    <row r="38" spans="3:3" x14ac:dyDescent="0.45">
      <c r="C38"/>
    </row>
    <row r="39" spans="3:3" x14ac:dyDescent="0.45">
      <c r="C39"/>
    </row>
    <row r="40" spans="3:3" x14ac:dyDescent="0.45">
      <c r="C40"/>
    </row>
    <row r="41" spans="3:3" x14ac:dyDescent="0.45">
      <c r="C41"/>
    </row>
    <row r="42" spans="3:3" x14ac:dyDescent="0.45">
      <c r="C42"/>
    </row>
    <row r="43" spans="3:3" x14ac:dyDescent="0.45">
      <c r="C43"/>
    </row>
    <row r="44" spans="3:3" x14ac:dyDescent="0.45">
      <c r="C44"/>
    </row>
    <row r="45" spans="3:3" x14ac:dyDescent="0.45">
      <c r="C45"/>
    </row>
    <row r="46" spans="3:3" x14ac:dyDescent="0.45">
      <c r="C46"/>
    </row>
    <row r="47" spans="3:3" x14ac:dyDescent="0.45">
      <c r="C47"/>
    </row>
    <row r="48" spans="3:3" x14ac:dyDescent="0.45">
      <c r="C48"/>
    </row>
    <row r="49" spans="3:3" x14ac:dyDescent="0.45">
      <c r="C49"/>
    </row>
    <row r="50" spans="3:3" x14ac:dyDescent="0.45">
      <c r="C50"/>
    </row>
    <row r="51" spans="3:3" x14ac:dyDescent="0.45">
      <c r="C51"/>
    </row>
    <row r="52" spans="3:3" x14ac:dyDescent="0.45">
      <c r="C52"/>
    </row>
    <row r="53" spans="3:3" x14ac:dyDescent="0.45">
      <c r="C53"/>
    </row>
    <row r="54" spans="3:3" x14ac:dyDescent="0.45">
      <c r="C5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5"/>
  <sheetViews>
    <sheetView workbookViewId="0">
      <selection activeCell="H6" sqref="H6"/>
    </sheetView>
  </sheetViews>
  <sheetFormatPr defaultRowHeight="14.25" x14ac:dyDescent="0.45"/>
  <cols>
    <col min="2" max="2" width="12.59765625" bestFit="1" customWidth="1"/>
    <col min="3" max="3" width="11.86328125" style="16" bestFit="1" customWidth="1"/>
  </cols>
  <sheetData>
    <row r="1" spans="1:18" ht="36" x14ac:dyDescent="1.05">
      <c r="A1" s="18"/>
      <c r="B1" s="19" t="s">
        <v>138</v>
      </c>
      <c r="C1" s="19"/>
      <c r="D1" s="19"/>
      <c r="E1" s="19"/>
      <c r="F1" s="19"/>
      <c r="G1" s="19"/>
      <c r="H1" s="19"/>
      <c r="I1" s="19"/>
      <c r="J1" s="19"/>
      <c r="K1" s="19"/>
      <c r="L1" s="19"/>
      <c r="M1" s="19"/>
      <c r="N1" s="19"/>
      <c r="O1" s="19"/>
      <c r="P1" s="19"/>
      <c r="Q1" s="19"/>
      <c r="R1" s="19"/>
    </row>
    <row r="2" spans="1:18" x14ac:dyDescent="0.45">
      <c r="C2"/>
    </row>
    <row r="3" spans="1:18" x14ac:dyDescent="0.45">
      <c r="C3"/>
    </row>
    <row r="4" spans="1:18" x14ac:dyDescent="0.45">
      <c r="B4" s="27" t="s">
        <v>2</v>
      </c>
      <c r="C4" s="17" t="s">
        <v>150</v>
      </c>
    </row>
    <row r="5" spans="1:18" x14ac:dyDescent="0.45">
      <c r="B5" s="60" t="s">
        <v>60</v>
      </c>
      <c r="C5" s="34">
        <v>140000</v>
      </c>
    </row>
    <row r="6" spans="1:18" x14ac:dyDescent="0.45">
      <c r="B6" s="61" t="s">
        <v>31</v>
      </c>
      <c r="C6" s="62">
        <v>140000</v>
      </c>
    </row>
    <row r="7" spans="1:18" x14ac:dyDescent="0.45">
      <c r="C7"/>
    </row>
    <row r="8" spans="1:18" x14ac:dyDescent="0.45">
      <c r="C8"/>
    </row>
    <row r="9" spans="1:18" x14ac:dyDescent="0.45">
      <c r="C9"/>
      <c r="J9" s="54"/>
    </row>
    <row r="10" spans="1:18" x14ac:dyDescent="0.45">
      <c r="C10"/>
    </row>
    <row r="11" spans="1:18" x14ac:dyDescent="0.45">
      <c r="C11"/>
    </row>
    <row r="12" spans="1:18" x14ac:dyDescent="0.45">
      <c r="C12"/>
    </row>
    <row r="13" spans="1:18" x14ac:dyDescent="0.45">
      <c r="C13"/>
    </row>
    <row r="14" spans="1:18" x14ac:dyDescent="0.45">
      <c r="A14" t="s">
        <v>141</v>
      </c>
      <c r="C14"/>
    </row>
    <row r="15" spans="1:18" x14ac:dyDescent="0.45">
      <c r="C15"/>
    </row>
    <row r="16" spans="1:18" x14ac:dyDescent="0.45">
      <c r="C16"/>
    </row>
    <row r="17" spans="3:3" x14ac:dyDescent="0.45">
      <c r="C17"/>
    </row>
    <row r="18" spans="3:3" x14ac:dyDescent="0.45">
      <c r="C18"/>
    </row>
    <row r="19" spans="3:3" x14ac:dyDescent="0.45">
      <c r="C19"/>
    </row>
    <row r="20" spans="3:3" x14ac:dyDescent="0.45">
      <c r="C20"/>
    </row>
    <row r="21" spans="3:3" x14ac:dyDescent="0.45">
      <c r="C21"/>
    </row>
    <row r="22" spans="3:3" x14ac:dyDescent="0.45">
      <c r="C22"/>
    </row>
    <row r="23" spans="3:3" x14ac:dyDescent="0.45">
      <c r="C23"/>
    </row>
    <row r="24" spans="3:3" x14ac:dyDescent="0.45">
      <c r="C24"/>
    </row>
    <row r="25" spans="3:3" x14ac:dyDescent="0.45">
      <c r="C25"/>
    </row>
    <row r="26" spans="3:3" x14ac:dyDescent="0.45">
      <c r="C26"/>
    </row>
    <row r="27" spans="3:3" x14ac:dyDescent="0.45">
      <c r="C27"/>
    </row>
    <row r="28" spans="3:3" x14ac:dyDescent="0.45">
      <c r="C28"/>
    </row>
    <row r="29" spans="3:3" x14ac:dyDescent="0.45">
      <c r="C29"/>
    </row>
    <row r="30" spans="3:3" x14ac:dyDescent="0.45">
      <c r="C30"/>
    </row>
    <row r="31" spans="3:3" x14ac:dyDescent="0.45">
      <c r="C31"/>
    </row>
    <row r="32" spans="3:3" x14ac:dyDescent="0.45">
      <c r="C32"/>
    </row>
    <row r="33" spans="3:3" x14ac:dyDescent="0.45">
      <c r="C33"/>
    </row>
    <row r="34" spans="3:3" x14ac:dyDescent="0.45">
      <c r="C34"/>
    </row>
    <row r="35" spans="3:3" x14ac:dyDescent="0.45">
      <c r="C35"/>
    </row>
    <row r="36" spans="3:3" x14ac:dyDescent="0.45">
      <c r="C36"/>
    </row>
    <row r="37" spans="3:3" x14ac:dyDescent="0.45">
      <c r="C37"/>
    </row>
    <row r="38" spans="3:3" x14ac:dyDescent="0.45">
      <c r="C38"/>
    </row>
    <row r="39" spans="3:3" x14ac:dyDescent="0.45">
      <c r="C39"/>
    </row>
    <row r="40" spans="3:3" x14ac:dyDescent="0.45">
      <c r="C40"/>
    </row>
    <row r="41" spans="3:3" x14ac:dyDescent="0.45">
      <c r="C41"/>
    </row>
    <row r="42" spans="3:3" x14ac:dyDescent="0.45">
      <c r="C42"/>
    </row>
    <row r="43" spans="3:3" x14ac:dyDescent="0.45">
      <c r="C43"/>
    </row>
    <row r="44" spans="3:3" x14ac:dyDescent="0.45">
      <c r="C44"/>
    </row>
    <row r="45" spans="3:3" x14ac:dyDescent="0.45">
      <c r="C45"/>
    </row>
    <row r="46" spans="3:3" x14ac:dyDescent="0.45">
      <c r="C46"/>
    </row>
    <row r="47" spans="3:3" x14ac:dyDescent="0.45">
      <c r="C47"/>
    </row>
    <row r="48" spans="3:3" x14ac:dyDescent="0.45">
      <c r="C48"/>
    </row>
    <row r="49" spans="3:3" x14ac:dyDescent="0.45">
      <c r="C49"/>
    </row>
    <row r="50" spans="3:3" x14ac:dyDescent="0.45">
      <c r="C50"/>
    </row>
    <row r="51" spans="3:3" x14ac:dyDescent="0.45">
      <c r="C51"/>
    </row>
    <row r="52" spans="3:3" x14ac:dyDescent="0.45">
      <c r="C52"/>
    </row>
    <row r="53" spans="3:3" x14ac:dyDescent="0.45">
      <c r="C53"/>
    </row>
    <row r="54" spans="3:3" x14ac:dyDescent="0.45">
      <c r="C54"/>
    </row>
    <row r="55" spans="3:3" x14ac:dyDescent="0.45">
      <c r="C5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C8" sqref="C8"/>
    </sheetView>
  </sheetViews>
  <sheetFormatPr defaultRowHeight="14.25" x14ac:dyDescent="0.45"/>
  <cols>
    <col min="2" max="2" width="15.1328125" customWidth="1"/>
    <col min="3" max="3" width="15.1328125" bestFit="1" customWidth="1"/>
  </cols>
  <sheetData>
    <row r="1" spans="1:18" ht="36" x14ac:dyDescent="1.05">
      <c r="A1" s="18"/>
      <c r="B1" s="19" t="s">
        <v>139</v>
      </c>
      <c r="C1" s="19"/>
      <c r="D1" s="19"/>
      <c r="E1" s="19"/>
      <c r="F1" s="19"/>
      <c r="G1" s="19"/>
      <c r="H1" s="19"/>
      <c r="I1" s="19"/>
      <c r="J1" s="19"/>
      <c r="K1" s="19"/>
      <c r="L1" s="19"/>
      <c r="M1" s="19"/>
      <c r="N1" s="19"/>
      <c r="O1" s="19"/>
      <c r="P1" s="19"/>
      <c r="Q1" s="19"/>
      <c r="R1" s="19"/>
    </row>
    <row r="2" spans="1:18" x14ac:dyDescent="0.45">
      <c r="B2" s="27" t="s">
        <v>2</v>
      </c>
      <c r="C2" s="17" t="s">
        <v>150</v>
      </c>
    </row>
    <row r="3" spans="1:18" x14ac:dyDescent="0.45">
      <c r="B3" s="32" t="s">
        <v>9</v>
      </c>
      <c r="C3" s="31">
        <v>29726</v>
      </c>
    </row>
    <row r="4" spans="1:18" x14ac:dyDescent="0.45">
      <c r="B4" s="32" t="s">
        <v>22</v>
      </c>
      <c r="C4" s="31">
        <v>21971</v>
      </c>
    </row>
    <row r="14" spans="1:18" x14ac:dyDescent="0.45">
      <c r="A14" t="s">
        <v>142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AA53"/>
  <sheetViews>
    <sheetView topLeftCell="B1" workbookViewId="0">
      <selection activeCell="S3" sqref="S3"/>
    </sheetView>
  </sheetViews>
  <sheetFormatPr defaultRowHeight="14.25" x14ac:dyDescent="0.45"/>
  <cols>
    <col min="2" max="2" width="19.53125" customWidth="1"/>
    <col min="3" max="3" width="13.06640625" customWidth="1"/>
    <col min="4" max="4" width="16.53125" customWidth="1"/>
    <col min="5" max="5" width="11.06640625" customWidth="1"/>
    <col min="6" max="6" width="12.46484375" customWidth="1"/>
    <col min="7" max="7" width="11.265625" style="17" customWidth="1"/>
    <col min="8" max="8" width="13.46484375" customWidth="1"/>
    <col min="10" max="10" width="12.06640625" hidden="1" customWidth="1"/>
    <col min="11" max="11" width="10.19921875" hidden="1" customWidth="1"/>
    <col min="12" max="12" width="16.73046875" hidden="1" customWidth="1"/>
    <col min="13" max="13" width="15.19921875" customWidth="1"/>
    <col min="14" max="14" width="12.6640625" customWidth="1"/>
    <col min="15" max="15" width="14.6640625" customWidth="1"/>
    <col min="16" max="16" width="12.1328125" customWidth="1"/>
    <col min="17" max="17" width="13" customWidth="1"/>
    <col min="18" max="18" width="12.265625" style="39" customWidth="1"/>
    <col min="19" max="19" width="13.73046875" style="20" customWidth="1"/>
  </cols>
  <sheetData>
    <row r="1" spans="1:27" ht="36" x14ac:dyDescent="1.05">
      <c r="A1" s="18"/>
      <c r="B1" s="19" t="s">
        <v>129</v>
      </c>
      <c r="C1" s="19"/>
      <c r="D1" s="19"/>
      <c r="E1" s="19"/>
      <c r="F1" s="19"/>
      <c r="G1" s="19"/>
      <c r="H1" s="19"/>
      <c r="I1" s="19"/>
      <c r="J1" s="19"/>
      <c r="K1" s="19"/>
      <c r="L1" s="19"/>
      <c r="M1" s="19"/>
      <c r="N1" s="19"/>
      <c r="O1" s="19"/>
      <c r="P1" s="19"/>
      <c r="Q1" s="19"/>
      <c r="R1" s="37"/>
    </row>
    <row r="2" spans="1:27" x14ac:dyDescent="0.45">
      <c r="M2" s="4" t="s">
        <v>0</v>
      </c>
      <c r="N2" s="5" t="s">
        <v>1</v>
      </c>
      <c r="O2" s="5" t="s">
        <v>2</v>
      </c>
      <c r="P2" s="5" t="s">
        <v>117</v>
      </c>
      <c r="Q2" s="12" t="s">
        <v>108</v>
      </c>
      <c r="R2" s="38" t="s">
        <v>68</v>
      </c>
      <c r="S2" s="41" t="s">
        <v>152</v>
      </c>
      <c r="Y2" s="4" t="s">
        <v>67</v>
      </c>
      <c r="Z2" s="5" t="s">
        <v>68</v>
      </c>
      <c r="AA2" s="9" t="s">
        <v>69</v>
      </c>
    </row>
    <row r="3" spans="1:27" x14ac:dyDescent="0.45">
      <c r="M3" s="3" t="s">
        <v>3</v>
      </c>
      <c r="N3" s="1" t="s">
        <v>4</v>
      </c>
      <c r="O3" s="1" t="s">
        <v>5</v>
      </c>
      <c r="P3" s="1" t="s">
        <v>118</v>
      </c>
      <c r="Q3" s="13">
        <v>60270</v>
      </c>
      <c r="R3" s="39" t="str" cm="1">
        <f t="array" ref="R3">_xlfn.XLOOKUP(EMPData411[[#This Row],[Employee ID]],EmpBonus5[[#All],[EmployeID]],EmpBonus5[[#All],[Bonus %]],"0%",0)</f>
        <v>0%</v>
      </c>
      <c r="S3" s="20">
        <f>SUM(EMPData411[[#This Row],[Yearly Sal]]*EMPData411[[#This Row],[Bonus %]])</f>
        <v>0</v>
      </c>
      <c r="Y3" s="3" t="s">
        <v>13</v>
      </c>
      <c r="Z3" s="2">
        <v>0.27</v>
      </c>
      <c r="AA3" s="8" t="s">
        <v>14</v>
      </c>
    </row>
    <row r="4" spans="1:27" x14ac:dyDescent="0.45">
      <c r="M4" s="3" t="s">
        <v>6</v>
      </c>
      <c r="N4" s="1" t="s">
        <v>4</v>
      </c>
      <c r="O4" s="1" t="s">
        <v>7</v>
      </c>
      <c r="P4" s="1" t="s">
        <v>119</v>
      </c>
      <c r="Q4" s="13">
        <v>39627</v>
      </c>
      <c r="R4" s="39" cm="1">
        <f t="array" ref="R4">_xlfn.XLOOKUP(EMPData411[[#This Row],[Employee ID]],EmpBonus5[[#All],[EmployeID]],EmpBonus5[[#All],[Bonus %]],"0%",0)</f>
        <v>0.23</v>
      </c>
      <c r="S4" s="20">
        <f>SUM(EMPData411[[#This Row],[Yearly Sal]]*EMPData411[[#This Row],[Bonus %]])</f>
        <v>9114.2100000000009</v>
      </c>
      <c r="Y4" s="3" t="s">
        <v>47</v>
      </c>
      <c r="Z4" s="2">
        <v>0.25</v>
      </c>
      <c r="AA4" s="8" t="s">
        <v>48</v>
      </c>
    </row>
    <row r="5" spans="1:27" x14ac:dyDescent="0.45">
      <c r="M5" s="3" t="s">
        <v>8</v>
      </c>
      <c r="N5" s="1" t="s">
        <v>4</v>
      </c>
      <c r="O5" s="1" t="s">
        <v>9</v>
      </c>
      <c r="P5" s="1" t="s">
        <v>120</v>
      </c>
      <c r="Q5" s="13">
        <v>29726</v>
      </c>
      <c r="R5" s="39" cm="1">
        <f t="array" ref="R5">_xlfn.XLOOKUP(EMPData411[[#This Row],[Employee ID]],EmpBonus5[[#All],[EmployeID]],EmpBonus5[[#All],[Bonus %]],"0%",0)</f>
        <v>0.1</v>
      </c>
      <c r="S5" s="20">
        <f>SUM(EMPData411[[#This Row],[Yearly Sal]]*EMPData411[[#This Row],[Bonus %]])</f>
        <v>2972.6000000000004</v>
      </c>
      <c r="Y5" s="3" t="s">
        <v>51</v>
      </c>
      <c r="Z5" s="2">
        <v>0.25</v>
      </c>
      <c r="AA5" s="8" t="s">
        <v>52</v>
      </c>
    </row>
    <row r="6" spans="1:27" x14ac:dyDescent="0.45">
      <c r="M6" s="3" t="s">
        <v>10</v>
      </c>
      <c r="N6" s="1" t="s">
        <v>4</v>
      </c>
      <c r="O6" s="1" t="s">
        <v>73</v>
      </c>
      <c r="P6" s="1" t="s">
        <v>120</v>
      </c>
      <c r="Q6" s="13">
        <v>93668</v>
      </c>
      <c r="R6" s="39" t="str" cm="1">
        <f t="array" ref="R6">_xlfn.XLOOKUP(EMPData411[[#This Row],[Employee ID]],EmpBonus5[[#All],[EmployeID]],EmpBonus5[[#All],[Bonus %]],"0%",0)</f>
        <v>0%</v>
      </c>
      <c r="S6" s="20">
        <f>SUM(EMPData411[[#This Row],[Yearly Sal]]*EMPData411[[#This Row],[Bonus %]])</f>
        <v>0</v>
      </c>
      <c r="Y6" s="3" t="s">
        <v>61</v>
      </c>
      <c r="Z6" s="2">
        <v>0.25</v>
      </c>
      <c r="AA6" s="8" t="s">
        <v>62</v>
      </c>
    </row>
    <row r="7" spans="1:27" x14ac:dyDescent="0.45">
      <c r="M7" s="3" t="s">
        <v>11</v>
      </c>
      <c r="N7" s="1" t="s">
        <v>4</v>
      </c>
      <c r="O7" s="1" t="s">
        <v>12</v>
      </c>
      <c r="P7" s="1" t="s">
        <v>119</v>
      </c>
      <c r="Q7" s="13">
        <v>134000</v>
      </c>
      <c r="R7" s="39" cm="1">
        <f t="array" ref="R7">_xlfn.XLOOKUP(EMPData411[[#This Row],[Employee ID]],EmpBonus5[[#All],[EmployeID]],EmpBonus5[[#All],[Bonus %]],"0%",0)</f>
        <v>0.08</v>
      </c>
      <c r="S7" s="20">
        <f>SUM(EMPData411[[#This Row],[Yearly Sal]]*EMPData411[[#This Row],[Bonus %]])</f>
        <v>10720</v>
      </c>
      <c r="Y7" s="3" t="s">
        <v>27</v>
      </c>
      <c r="Z7" s="2">
        <v>0.25</v>
      </c>
      <c r="AA7" s="8" t="s">
        <v>28</v>
      </c>
    </row>
    <row r="8" spans="1:27" x14ac:dyDescent="0.45">
      <c r="M8" s="3" t="s">
        <v>13</v>
      </c>
      <c r="N8" s="1" t="s">
        <v>4</v>
      </c>
      <c r="O8" s="1" t="s">
        <v>14</v>
      </c>
      <c r="P8" s="1" t="s">
        <v>119</v>
      </c>
      <c r="Q8" s="13">
        <v>34808</v>
      </c>
      <c r="R8" s="39" cm="1">
        <f t="array" ref="R8">_xlfn.XLOOKUP(EMPData411[[#This Row],[Employee ID]],EmpBonus5[[#All],[EmployeID]],EmpBonus5[[#All],[Bonus %]],"0%",0)</f>
        <v>0.27</v>
      </c>
      <c r="S8" s="20">
        <f>SUM(EMPData411[[#This Row],[Yearly Sal]]*EMPData411[[#This Row],[Bonus %]])</f>
        <v>9398.16</v>
      </c>
      <c r="Y8" s="3" t="s">
        <v>42</v>
      </c>
      <c r="Z8" s="2">
        <v>0.24</v>
      </c>
      <c r="AA8" s="8" t="s">
        <v>44</v>
      </c>
    </row>
    <row r="9" spans="1:27" x14ac:dyDescent="0.45">
      <c r="M9" s="3" t="s">
        <v>15</v>
      </c>
      <c r="N9" s="1" t="s">
        <v>4</v>
      </c>
      <c r="O9" s="1" t="s">
        <v>16</v>
      </c>
      <c r="P9" s="1" t="s">
        <v>120</v>
      </c>
      <c r="Q9" s="13">
        <v>135000</v>
      </c>
      <c r="R9" s="39" cm="1">
        <f t="array" ref="R9">_xlfn.XLOOKUP(EMPData411[[#This Row],[Employee ID]],EmpBonus5[[#All],[EmployeID]],EmpBonus5[[#All],[Bonus %]],"0%",0)</f>
        <v>0.14000000000000001</v>
      </c>
      <c r="S9" s="20">
        <f>SUM(EMPData411[[#This Row],[Yearly Sal]]*EMPData411[[#This Row],[Bonus %]])</f>
        <v>18900</v>
      </c>
      <c r="Y9" s="3" t="s">
        <v>25</v>
      </c>
      <c r="Z9" s="2">
        <v>0.24</v>
      </c>
      <c r="AA9" s="8" t="s">
        <v>26</v>
      </c>
    </row>
    <row r="10" spans="1:27" x14ac:dyDescent="0.45">
      <c r="M10" s="3" t="s">
        <v>17</v>
      </c>
      <c r="N10" s="1" t="s">
        <v>4</v>
      </c>
      <c r="O10" s="1" t="s">
        <v>18</v>
      </c>
      <c r="P10" s="1" t="s">
        <v>120</v>
      </c>
      <c r="Q10" s="13">
        <v>45000</v>
      </c>
      <c r="R10" s="39" cm="1">
        <f t="array" ref="R10">_xlfn.XLOOKUP(EMPData411[[#This Row],[Employee ID]],EmpBonus5[[#All],[EmployeID]],EmpBonus5[[#All],[Bonus %]],"0%",0)</f>
        <v>0.09</v>
      </c>
      <c r="S10" s="20">
        <f>SUM(EMPData411[[#This Row],[Yearly Sal]]*EMPData411[[#This Row],[Bonus %]])</f>
        <v>4050</v>
      </c>
      <c r="Y10" s="3" t="s">
        <v>6</v>
      </c>
      <c r="Z10" s="2">
        <v>0.23</v>
      </c>
      <c r="AA10" s="8" t="s">
        <v>7</v>
      </c>
    </row>
    <row r="11" spans="1:27" x14ac:dyDescent="0.45">
      <c r="M11" s="3" t="s">
        <v>19</v>
      </c>
      <c r="N11" s="1" t="s">
        <v>4</v>
      </c>
      <c r="O11" s="1" t="s">
        <v>20</v>
      </c>
      <c r="P11" s="1" t="s">
        <v>120</v>
      </c>
      <c r="Q11" s="13">
        <v>89500</v>
      </c>
      <c r="R11" s="39" cm="1">
        <f t="array" ref="R11">_xlfn.XLOOKUP(EMPData411[[#This Row],[Employee ID]],EmpBonus5[[#All],[EmployeID]],EmpBonus5[[#All],[Bonus %]],"0%",0)</f>
        <v>0.06</v>
      </c>
      <c r="S11" s="20">
        <f>SUM(EMPData411[[#This Row],[Yearly Sal]]*EMPData411[[#This Row],[Bonus %]])</f>
        <v>5370</v>
      </c>
      <c r="Y11" s="3" t="s">
        <v>21</v>
      </c>
      <c r="Z11" s="2">
        <v>0.23</v>
      </c>
      <c r="AA11" s="8" t="s">
        <v>22</v>
      </c>
    </row>
    <row r="12" spans="1:27" x14ac:dyDescent="0.45">
      <c r="M12" s="3" t="s">
        <v>21</v>
      </c>
      <c r="N12" s="1" t="s">
        <v>4</v>
      </c>
      <c r="O12" s="1" t="s">
        <v>22</v>
      </c>
      <c r="P12" s="1" t="s">
        <v>118</v>
      </c>
      <c r="Q12" s="13">
        <v>21971</v>
      </c>
      <c r="R12" s="39" cm="1">
        <f t="array" ref="R12">_xlfn.XLOOKUP(EMPData411[[#This Row],[Employee ID]],EmpBonus5[[#All],[EmployeID]],EmpBonus5[[#All],[Bonus %]],"0%",0)</f>
        <v>0.23</v>
      </c>
      <c r="S12" s="20">
        <f>SUM(EMPData411[[#This Row],[Yearly Sal]]*EMPData411[[#This Row],[Bonus %]])</f>
        <v>5053.33</v>
      </c>
      <c r="Y12" s="3" t="s">
        <v>53</v>
      </c>
      <c r="Z12" s="2">
        <v>0.21</v>
      </c>
      <c r="AA12" s="8" t="s">
        <v>54</v>
      </c>
    </row>
    <row r="13" spans="1:27" x14ac:dyDescent="0.45">
      <c r="M13" s="3" t="s">
        <v>23</v>
      </c>
      <c r="N13" s="1" t="s">
        <v>4</v>
      </c>
      <c r="O13" s="1" t="s">
        <v>24</v>
      </c>
      <c r="P13" s="1" t="s">
        <v>118</v>
      </c>
      <c r="Q13" s="13">
        <v>80000</v>
      </c>
      <c r="R13" s="39" cm="1">
        <f t="array" ref="R13">_xlfn.XLOOKUP(EMPData411[[#This Row],[Employee ID]],EmpBonus5[[#All],[EmployeID]],EmpBonus5[[#All],[Bonus %]],"0%",0)</f>
        <v>0.06</v>
      </c>
      <c r="S13" s="20">
        <f>SUM(EMPData411[[#This Row],[Yearly Sal]]*EMPData411[[#This Row],[Bonus %]])</f>
        <v>4800</v>
      </c>
      <c r="Y13" s="3" t="s">
        <v>59</v>
      </c>
      <c r="Z13" s="2">
        <v>0.2</v>
      </c>
      <c r="AA13" s="8" t="s">
        <v>60</v>
      </c>
    </row>
    <row r="14" spans="1:27" x14ac:dyDescent="0.45">
      <c r="M14" s="3" t="s">
        <v>25</v>
      </c>
      <c r="N14" s="1" t="s">
        <v>4</v>
      </c>
      <c r="O14" s="1" t="s">
        <v>26</v>
      </c>
      <c r="P14" s="1" t="s">
        <v>120</v>
      </c>
      <c r="Q14" s="13">
        <v>45117</v>
      </c>
      <c r="R14" s="39" cm="1">
        <f t="array" ref="R14">_xlfn.XLOOKUP(EMPData411[[#This Row],[Employee ID]],EmpBonus5[[#All],[EmployeID]],EmpBonus5[[#All],[Bonus %]],"0%",0)</f>
        <v>0.24</v>
      </c>
      <c r="S14" s="20">
        <f>SUM(EMPData411[[#This Row],[Yearly Sal]]*EMPData411[[#This Row],[Bonus %]])</f>
        <v>10828.08</v>
      </c>
      <c r="Y14" s="3" t="s">
        <v>38</v>
      </c>
      <c r="Z14" s="2">
        <v>0.19</v>
      </c>
      <c r="AA14" s="8" t="s">
        <v>39</v>
      </c>
    </row>
    <row r="15" spans="1:27" x14ac:dyDescent="0.45">
      <c r="M15" s="3" t="s">
        <v>27</v>
      </c>
      <c r="N15" s="1" t="s">
        <v>4</v>
      </c>
      <c r="O15" s="1" t="s">
        <v>28</v>
      </c>
      <c r="P15" s="1" t="s">
        <v>119</v>
      </c>
      <c r="Q15" s="13">
        <v>50545</v>
      </c>
      <c r="R15" s="39" cm="1">
        <f t="array" ref="R15">_xlfn.XLOOKUP(EMPData411[[#This Row],[Employee ID]],EmpBonus5[[#All],[EmployeID]],EmpBonus5[[#All],[Bonus %]],"0%",0)</f>
        <v>0.25</v>
      </c>
      <c r="S15" s="20">
        <f>SUM(EMPData411[[#This Row],[Yearly Sal]]*EMPData411[[#This Row],[Bonus %]])</f>
        <v>12636.25</v>
      </c>
      <c r="Y15" s="3" t="s">
        <v>32</v>
      </c>
      <c r="Z15" s="2">
        <v>0.18</v>
      </c>
      <c r="AA15" s="8" t="s">
        <v>33</v>
      </c>
    </row>
    <row r="16" spans="1:27" x14ac:dyDescent="0.45">
      <c r="M16" s="3" t="s">
        <v>29</v>
      </c>
      <c r="N16" s="1" t="s">
        <v>30</v>
      </c>
      <c r="O16" s="1" t="s">
        <v>31</v>
      </c>
      <c r="P16" s="1" t="s">
        <v>120</v>
      </c>
      <c r="Q16" s="13">
        <v>140000</v>
      </c>
      <c r="R16" s="39" cm="1">
        <f t="array" ref="R16">_xlfn.XLOOKUP(EMPData411[[#This Row],[Employee ID]],EmpBonus5[[#All],[EmployeID]],EmpBonus5[[#All],[Bonus %]],"0%",0)</f>
        <v>0.1</v>
      </c>
      <c r="S16" s="20">
        <f>SUM(EMPData411[[#This Row],[Yearly Sal]]*EMPData411[[#This Row],[Bonus %]])</f>
        <v>14000</v>
      </c>
      <c r="Y16" s="3" t="s">
        <v>40</v>
      </c>
      <c r="Z16" s="2">
        <v>0.18</v>
      </c>
      <c r="AA16" s="8" t="s">
        <v>41</v>
      </c>
    </row>
    <row r="17" spans="1:27" x14ac:dyDescent="0.45">
      <c r="A17" t="s">
        <v>142</v>
      </c>
      <c r="M17" s="3" t="s">
        <v>32</v>
      </c>
      <c r="N17" s="1" t="s">
        <v>30</v>
      </c>
      <c r="O17" s="1" t="s">
        <v>33</v>
      </c>
      <c r="P17" s="1" t="s">
        <v>119</v>
      </c>
      <c r="Q17" s="13">
        <v>110000</v>
      </c>
      <c r="R17" s="39" cm="1">
        <f t="array" ref="R17">_xlfn.XLOOKUP(EMPData411[[#This Row],[Employee ID]],EmpBonus5[[#All],[EmployeID]],EmpBonus5[[#All],[Bonus %]],"0%",0)</f>
        <v>0.18</v>
      </c>
      <c r="S17" s="20">
        <f>SUM(EMPData411[[#This Row],[Yearly Sal]]*EMPData411[[#This Row],[Bonus %]])</f>
        <v>19800</v>
      </c>
      <c r="Y17" s="3" t="s">
        <v>55</v>
      </c>
      <c r="Z17" s="2">
        <v>0.17</v>
      </c>
      <c r="AA17" s="8" t="s">
        <v>56</v>
      </c>
    </row>
    <row r="18" spans="1:27" x14ac:dyDescent="0.45">
      <c r="M18" s="3" t="s">
        <v>34</v>
      </c>
      <c r="N18" s="1" t="s">
        <v>30</v>
      </c>
      <c r="O18" s="1" t="s">
        <v>35</v>
      </c>
      <c r="P18" s="1" t="s">
        <v>120</v>
      </c>
      <c r="Q18" s="13">
        <v>68357</v>
      </c>
      <c r="R18" s="39" t="str" cm="1">
        <f t="array" ref="R18">_xlfn.XLOOKUP(EMPData411[[#This Row],[Employee ID]],EmpBonus5[[#All],[EmployeID]],EmpBonus5[[#All],[Bonus %]],"0%",0)</f>
        <v>0%</v>
      </c>
      <c r="S18" s="20">
        <f>SUM(EMPData411[[#This Row],[Yearly Sal]]*EMPData411[[#This Row],[Bonus %]])</f>
        <v>0</v>
      </c>
      <c r="Y18" s="3" t="s">
        <v>45</v>
      </c>
      <c r="Z18" s="2">
        <v>0.14000000000000001</v>
      </c>
      <c r="AA18" s="8" t="s">
        <v>46</v>
      </c>
    </row>
    <row r="19" spans="1:27" x14ac:dyDescent="0.45">
      <c r="M19" s="3" t="s">
        <v>36</v>
      </c>
      <c r="N19" s="1" t="s">
        <v>30</v>
      </c>
      <c r="O19" s="1" t="s">
        <v>37</v>
      </c>
      <c r="P19" s="1" t="s">
        <v>118</v>
      </c>
      <c r="Q19" s="13">
        <v>51800</v>
      </c>
      <c r="R19" s="39" cm="1">
        <f t="array" ref="R19">_xlfn.XLOOKUP(EMPData411[[#This Row],[Employee ID]],EmpBonus5[[#All],[EmployeID]],EmpBonus5[[#All],[Bonus %]],"0%",0)</f>
        <v>0.09</v>
      </c>
      <c r="S19" s="20">
        <f>SUM(EMPData411[[#This Row],[Yearly Sal]]*EMPData411[[#This Row],[Bonus %]])</f>
        <v>4662</v>
      </c>
      <c r="Y19" s="3" t="s">
        <v>15</v>
      </c>
      <c r="Z19" s="2">
        <v>0.14000000000000001</v>
      </c>
      <c r="AA19" s="8" t="s">
        <v>16</v>
      </c>
    </row>
    <row r="20" spans="1:27" x14ac:dyDescent="0.45">
      <c r="M20" s="3" t="s">
        <v>38</v>
      </c>
      <c r="N20" s="1" t="s">
        <v>30</v>
      </c>
      <c r="O20" s="1" t="s">
        <v>39</v>
      </c>
      <c r="P20" s="1" t="s">
        <v>120</v>
      </c>
      <c r="Q20" s="13">
        <v>97000</v>
      </c>
      <c r="R20" s="39" cm="1">
        <f t="array" ref="R20">_xlfn.XLOOKUP(EMPData411[[#This Row],[Employee ID]],EmpBonus5[[#All],[EmployeID]],EmpBonus5[[#All],[Bonus %]],"0%",0)</f>
        <v>0.19</v>
      </c>
      <c r="S20" s="20">
        <f>SUM(EMPData411[[#This Row],[Yearly Sal]]*EMPData411[[#This Row],[Bonus %]])</f>
        <v>18430</v>
      </c>
      <c r="Y20" s="3" t="s">
        <v>8</v>
      </c>
      <c r="Z20" s="2">
        <v>0.1</v>
      </c>
      <c r="AA20" s="8" t="s">
        <v>9</v>
      </c>
    </row>
    <row r="21" spans="1:27" x14ac:dyDescent="0.45">
      <c r="M21" s="3" t="s">
        <v>40</v>
      </c>
      <c r="N21" s="1" t="s">
        <v>30</v>
      </c>
      <c r="O21" s="1" t="s">
        <v>41</v>
      </c>
      <c r="P21" s="1" t="s">
        <v>120</v>
      </c>
      <c r="Q21" s="13">
        <v>45000</v>
      </c>
      <c r="R21" s="39" cm="1">
        <f t="array" ref="R21">_xlfn.XLOOKUP(EMPData411[[#This Row],[Employee ID]],EmpBonus5[[#All],[EmployeID]],EmpBonus5[[#All],[Bonus %]],"0%",0)</f>
        <v>0.18</v>
      </c>
      <c r="S21" s="20">
        <f>SUM(EMPData411[[#This Row],[Yearly Sal]]*EMPData411[[#This Row],[Bonus %]])</f>
        <v>8100</v>
      </c>
      <c r="Y21" s="3" t="s">
        <v>29</v>
      </c>
      <c r="Z21" s="2">
        <v>0.1</v>
      </c>
      <c r="AA21" s="8" t="s">
        <v>31</v>
      </c>
    </row>
    <row r="22" spans="1:27" x14ac:dyDescent="0.45">
      <c r="M22" s="3" t="s">
        <v>42</v>
      </c>
      <c r="N22" s="1" t="s">
        <v>43</v>
      </c>
      <c r="O22" s="1" t="s">
        <v>44</v>
      </c>
      <c r="P22" s="1" t="s">
        <v>118</v>
      </c>
      <c r="Q22" s="13">
        <v>89500</v>
      </c>
      <c r="R22" s="39" cm="1">
        <f t="array" ref="R22">_xlfn.XLOOKUP(EMPData411[[#This Row],[Employee ID]],EmpBonus5[[#All],[EmployeID]],EmpBonus5[[#All],[Bonus %]],"0%",0)</f>
        <v>0.24</v>
      </c>
      <c r="S22" s="20">
        <f>SUM(EMPData411[[#This Row],[Yearly Sal]]*EMPData411[[#This Row],[Bonus %]])</f>
        <v>21480</v>
      </c>
      <c r="Y22" s="3" t="s">
        <v>36</v>
      </c>
      <c r="Z22" s="2">
        <v>0.09</v>
      </c>
      <c r="AA22" s="8" t="s">
        <v>37</v>
      </c>
    </row>
    <row r="23" spans="1:27" x14ac:dyDescent="0.45">
      <c r="M23" s="3" t="s">
        <v>45</v>
      </c>
      <c r="N23" s="1" t="s">
        <v>43</v>
      </c>
      <c r="O23" s="1" t="s">
        <v>46</v>
      </c>
      <c r="P23" s="1" t="s">
        <v>120</v>
      </c>
      <c r="Q23" s="13">
        <v>35971</v>
      </c>
      <c r="R23" s="39" cm="1">
        <f t="array" ref="R23">_xlfn.XLOOKUP(EMPData411[[#This Row],[Employee ID]],EmpBonus5[[#All],[EmployeID]],EmpBonus5[[#All],[Bonus %]],"0%",0)</f>
        <v>0.14000000000000001</v>
      </c>
      <c r="S23" s="20">
        <f>SUM(EMPData411[[#This Row],[Yearly Sal]]*EMPData411[[#This Row],[Bonus %]])</f>
        <v>5035.9400000000005</v>
      </c>
      <c r="Y23" s="3" t="s">
        <v>17</v>
      </c>
      <c r="Z23" s="2">
        <v>0.09</v>
      </c>
      <c r="AA23" s="8" t="s">
        <v>18</v>
      </c>
    </row>
    <row r="24" spans="1:27" x14ac:dyDescent="0.45">
      <c r="M24" s="3" t="s">
        <v>47</v>
      </c>
      <c r="N24" s="1" t="s">
        <v>43</v>
      </c>
      <c r="O24" s="1" t="s">
        <v>48</v>
      </c>
      <c r="P24" s="1" t="s">
        <v>119</v>
      </c>
      <c r="Q24" s="13">
        <v>80000</v>
      </c>
      <c r="R24" s="39" cm="1">
        <f t="array" ref="R24">_xlfn.XLOOKUP(EMPData411[[#This Row],[Employee ID]],EmpBonus5[[#All],[EmployeID]],EmpBonus5[[#All],[Bonus %]],"0%",0)</f>
        <v>0.25</v>
      </c>
      <c r="S24" s="20">
        <f>SUM(EMPData411[[#This Row],[Yearly Sal]]*EMPData411[[#This Row],[Bonus %]])</f>
        <v>20000</v>
      </c>
      <c r="Y24" s="3" t="s">
        <v>11</v>
      </c>
      <c r="Z24" s="2">
        <v>0.08</v>
      </c>
      <c r="AA24" s="8" t="s">
        <v>12</v>
      </c>
    </row>
    <row r="25" spans="1:27" x14ac:dyDescent="0.45">
      <c r="M25" s="3" t="s">
        <v>49</v>
      </c>
      <c r="N25" s="1" t="s">
        <v>43</v>
      </c>
      <c r="O25" s="1" t="s">
        <v>50</v>
      </c>
      <c r="P25" s="1" t="s">
        <v>120</v>
      </c>
      <c r="Q25" s="13">
        <v>55117</v>
      </c>
      <c r="R25" s="39" t="str" cm="1">
        <f t="array" ref="R25">_xlfn.XLOOKUP(EMPData411[[#This Row],[Employee ID]],EmpBonus5[[#All],[EmployeID]],EmpBonus5[[#All],[Bonus %]],"0%",0)</f>
        <v>0%</v>
      </c>
      <c r="S25" s="20">
        <f>SUM(EMPData411[[#This Row],[Yearly Sal]]*EMPData411[[#This Row],[Bonus %]])</f>
        <v>0</v>
      </c>
      <c r="Y25" s="3" t="s">
        <v>19</v>
      </c>
      <c r="Z25" s="2">
        <v>0.06</v>
      </c>
      <c r="AA25" s="8" t="s">
        <v>20</v>
      </c>
    </row>
    <row r="26" spans="1:27" x14ac:dyDescent="0.45">
      <c r="M26" s="3" t="s">
        <v>51</v>
      </c>
      <c r="N26" s="1" t="s">
        <v>43</v>
      </c>
      <c r="O26" s="1" t="s">
        <v>52</v>
      </c>
      <c r="P26" s="1" t="s">
        <v>118</v>
      </c>
      <c r="Q26" s="13">
        <v>58445</v>
      </c>
      <c r="R26" s="39" cm="1">
        <f t="array" ref="R26">_xlfn.XLOOKUP(EMPData411[[#This Row],[Employee ID]],EmpBonus5[[#All],[EmployeID]],EmpBonus5[[#All],[Bonus %]],"0%",0)</f>
        <v>0.25</v>
      </c>
      <c r="S26" s="20">
        <f>SUM(EMPData411[[#This Row],[Yearly Sal]]*EMPData411[[#This Row],[Bonus %]])</f>
        <v>14611.25</v>
      </c>
      <c r="Y26" s="3" t="s">
        <v>23</v>
      </c>
      <c r="Z26" s="2">
        <v>0.06</v>
      </c>
      <c r="AA26" s="8" t="s">
        <v>24</v>
      </c>
    </row>
    <row r="27" spans="1:27" x14ac:dyDescent="0.45">
      <c r="M27" s="3" t="s">
        <v>53</v>
      </c>
      <c r="N27" s="1" t="s">
        <v>43</v>
      </c>
      <c r="O27" s="1" t="s">
        <v>54</v>
      </c>
      <c r="P27" s="1" t="s">
        <v>120</v>
      </c>
      <c r="Q27" s="13">
        <v>120000</v>
      </c>
      <c r="R27" s="39" cm="1">
        <f t="array" ref="R27">_xlfn.XLOOKUP(EMPData411[[#This Row],[Employee ID]],EmpBonus5[[#All],[EmployeID]],EmpBonus5[[#All],[Bonus %]],"0%",0)</f>
        <v>0.21</v>
      </c>
      <c r="S27" s="20">
        <f>SUM(EMPData411[[#This Row],[Yearly Sal]]*EMPData411[[#This Row],[Bonus %]])</f>
        <v>25200</v>
      </c>
      <c r="Y27" s="3" t="s">
        <v>65</v>
      </c>
      <c r="Z27" s="2">
        <v>0.06</v>
      </c>
      <c r="AA27" s="8" t="s">
        <v>66</v>
      </c>
    </row>
    <row r="28" spans="1:27" x14ac:dyDescent="0.45">
      <c r="M28" s="3" t="s">
        <v>55</v>
      </c>
      <c r="N28" s="1" t="s">
        <v>43</v>
      </c>
      <c r="O28" s="1" t="s">
        <v>56</v>
      </c>
      <c r="P28" s="1" t="s">
        <v>120</v>
      </c>
      <c r="Q28" s="13">
        <v>45117</v>
      </c>
      <c r="R28" s="39" cm="1">
        <f t="array" ref="R28">_xlfn.XLOOKUP(EMPData411[[#This Row],[Employee ID]],EmpBonus5[[#All],[EmployeID]],EmpBonus5[[#All],[Bonus %]],"0%",0)</f>
        <v>0.17</v>
      </c>
      <c r="S28" s="20">
        <f>SUM(EMPData411[[#This Row],[Yearly Sal]]*EMPData411[[#This Row],[Bonus %]])</f>
        <v>7669.89</v>
      </c>
      <c r="Y28" s="3" t="s">
        <v>70</v>
      </c>
      <c r="Z28" s="2">
        <v>0.15</v>
      </c>
      <c r="AA28" s="8" t="s">
        <v>71</v>
      </c>
    </row>
    <row r="29" spans="1:27" x14ac:dyDescent="0.45">
      <c r="M29" s="3" t="s">
        <v>57</v>
      </c>
      <c r="N29" s="1" t="s">
        <v>43</v>
      </c>
      <c r="O29" s="1" t="s">
        <v>58</v>
      </c>
      <c r="P29" s="1" t="s">
        <v>119</v>
      </c>
      <c r="Q29" s="13">
        <v>50545</v>
      </c>
      <c r="R29" s="39" t="str" cm="1">
        <f t="array" ref="R29">_xlfn.XLOOKUP(EMPData411[[#This Row],[Employee ID]],EmpBonus5[[#All],[EmployeID]],EmpBonus5[[#All],[Bonus %]],"0%",0)</f>
        <v>0%</v>
      </c>
      <c r="S29" s="20">
        <f>SUM(EMPData411[[#This Row],[Yearly Sal]]*EMPData411[[#This Row],[Bonus %]])</f>
        <v>0</v>
      </c>
      <c r="Y29" s="3" t="s">
        <v>72</v>
      </c>
      <c r="Z29" s="2">
        <v>0.15</v>
      </c>
      <c r="AA29" s="8" t="s">
        <v>73</v>
      </c>
    </row>
    <row r="30" spans="1:27" x14ac:dyDescent="0.45">
      <c r="M30" s="3" t="s">
        <v>59</v>
      </c>
      <c r="N30" s="1" t="s">
        <v>43</v>
      </c>
      <c r="O30" s="1" t="s">
        <v>60</v>
      </c>
      <c r="P30" s="1" t="s">
        <v>118</v>
      </c>
      <c r="Q30" s="13">
        <v>140000</v>
      </c>
      <c r="R30" s="39" cm="1">
        <f t="array" ref="R30">_xlfn.XLOOKUP(EMPData411[[#This Row],[Employee ID]],EmpBonus5[[#All],[EmployeID]],EmpBonus5[[#All],[Bonus %]],"0%",0)</f>
        <v>0.2</v>
      </c>
      <c r="S30" s="20">
        <f>SUM(EMPData411[[#This Row],[Yearly Sal]]*EMPData411[[#This Row],[Bonus %]])</f>
        <v>28000</v>
      </c>
      <c r="Y30" s="3" t="s">
        <v>74</v>
      </c>
      <c r="Z30" s="2">
        <v>0.19</v>
      </c>
      <c r="AA30" s="8" t="s">
        <v>75</v>
      </c>
    </row>
    <row r="31" spans="1:27" x14ac:dyDescent="0.45">
      <c r="M31" s="3" t="s">
        <v>61</v>
      </c>
      <c r="N31" s="1" t="s">
        <v>43</v>
      </c>
      <c r="O31" s="1" t="s">
        <v>62</v>
      </c>
      <c r="P31" s="1" t="s">
        <v>120</v>
      </c>
      <c r="Q31" s="13">
        <v>90000</v>
      </c>
      <c r="R31" s="39" cm="1">
        <f t="array" ref="R31">_xlfn.XLOOKUP(EMPData411[[#This Row],[Employee ID]],EmpBonus5[[#All],[EmployeID]],EmpBonus5[[#All],[Bonus %]],"0%",0)</f>
        <v>0.25</v>
      </c>
      <c r="S31" s="20">
        <f>SUM(EMPData411[[#This Row],[Yearly Sal]]*EMPData411[[#This Row],[Bonus %]])</f>
        <v>22500</v>
      </c>
      <c r="Y31" s="3" t="s">
        <v>76</v>
      </c>
      <c r="Z31" s="2">
        <v>0.18</v>
      </c>
      <c r="AA31" s="8" t="s">
        <v>77</v>
      </c>
    </row>
    <row r="32" spans="1:27" x14ac:dyDescent="0.45">
      <c r="M32" s="3" t="s">
        <v>63</v>
      </c>
      <c r="N32" s="1" t="s">
        <v>43</v>
      </c>
      <c r="O32" s="1" t="s">
        <v>64</v>
      </c>
      <c r="P32" s="1" t="s">
        <v>119</v>
      </c>
      <c r="Q32" s="13">
        <v>88357</v>
      </c>
      <c r="R32" s="39" t="str" cm="1">
        <f t="array" ref="R32">_xlfn.XLOOKUP(EMPData411[[#This Row],[Employee ID]],EmpBonus5[[#All],[EmployeID]],EmpBonus5[[#All],[Bonus %]],"0%",0)</f>
        <v>0%</v>
      </c>
      <c r="S32" s="20">
        <f>SUM(EMPData411[[#This Row],[Yearly Sal]]*EMPData411[[#This Row],[Bonus %]])</f>
        <v>0</v>
      </c>
      <c r="Y32" s="3" t="s">
        <v>78</v>
      </c>
      <c r="Z32" s="2">
        <v>0.18</v>
      </c>
      <c r="AA32" s="8" t="s">
        <v>79</v>
      </c>
    </row>
    <row r="33" spans="13:27" x14ac:dyDescent="0.45">
      <c r="M33" s="3" t="s">
        <v>65</v>
      </c>
      <c r="N33" s="1" t="s">
        <v>43</v>
      </c>
      <c r="O33" s="1" t="s">
        <v>66</v>
      </c>
      <c r="P33" s="1" t="s">
        <v>120</v>
      </c>
      <c r="Q33" s="13">
        <v>59200</v>
      </c>
      <c r="R33" s="39" cm="1">
        <f t="array" ref="R33">_xlfn.XLOOKUP(EMPData411[[#This Row],[Employee ID]],EmpBonus5[[#All],[EmployeID]],EmpBonus5[[#All],[Bonus %]],"0%",0)</f>
        <v>0.06</v>
      </c>
      <c r="S33" s="20">
        <f>SUM(EMPData411[[#This Row],[Yearly Sal]]*EMPData411[[#This Row],[Bonus %]])</f>
        <v>3552</v>
      </c>
      <c r="Y33" s="3" t="s">
        <v>80</v>
      </c>
      <c r="Z33" s="2">
        <v>0.21</v>
      </c>
      <c r="AA33" s="8" t="s">
        <v>81</v>
      </c>
    </row>
    <row r="34" spans="13:27" x14ac:dyDescent="0.45">
      <c r="M34" s="3" t="s">
        <v>70</v>
      </c>
      <c r="N34" s="1" t="s">
        <v>43</v>
      </c>
      <c r="O34" s="1" t="s">
        <v>71</v>
      </c>
      <c r="P34" s="1" t="s">
        <v>118</v>
      </c>
      <c r="Q34" s="13">
        <v>97000</v>
      </c>
      <c r="R34" s="39" cm="1">
        <f t="array" ref="R34">_xlfn.XLOOKUP(EMPData411[[#This Row],[Employee ID]],EmpBonus5[[#All],[EmployeID]],EmpBonus5[[#All],[Bonus %]],"0%",0)</f>
        <v>0.15</v>
      </c>
      <c r="S34" s="20">
        <f>SUM(EMPData411[[#This Row],[Yearly Sal]]*EMPData411[[#This Row],[Bonus %]])</f>
        <v>14550</v>
      </c>
      <c r="Y34" s="3" t="s">
        <v>82</v>
      </c>
      <c r="Z34" s="2">
        <v>0.14000000000000001</v>
      </c>
      <c r="AA34" s="8" t="s">
        <v>83</v>
      </c>
    </row>
    <row r="35" spans="13:27" x14ac:dyDescent="0.45">
      <c r="M35" s="3" t="s">
        <v>72</v>
      </c>
      <c r="N35" s="1" t="s">
        <v>43</v>
      </c>
      <c r="O35" s="1" t="s">
        <v>145</v>
      </c>
      <c r="P35" s="1" t="s">
        <v>120</v>
      </c>
      <c r="Q35" s="13">
        <v>68357</v>
      </c>
      <c r="R35" s="39" cm="1">
        <f t="array" ref="R35">_xlfn.XLOOKUP(EMPData411[[#This Row],[Employee ID]],EmpBonus5[[#All],[EmployeID]],EmpBonus5[[#All],[Bonus %]],"0%",0)</f>
        <v>0.15</v>
      </c>
      <c r="S35" s="20">
        <f>SUM(EMPData411[[#This Row],[Yearly Sal]]*EMPData411[[#This Row],[Bonus %]])</f>
        <v>10253.549999999999</v>
      </c>
      <c r="Y35" s="3" t="s">
        <v>84</v>
      </c>
      <c r="Z35" s="2">
        <v>0.16</v>
      </c>
      <c r="AA35" s="8" t="s">
        <v>85</v>
      </c>
    </row>
    <row r="36" spans="13:27" x14ac:dyDescent="0.45">
      <c r="M36" s="3" t="s">
        <v>74</v>
      </c>
      <c r="N36" s="1" t="s">
        <v>43</v>
      </c>
      <c r="O36" s="1" t="s">
        <v>75</v>
      </c>
      <c r="P36" s="1" t="s">
        <v>119</v>
      </c>
      <c r="Q36" s="13">
        <v>51800</v>
      </c>
      <c r="R36" s="39" cm="1">
        <f t="array" ref="R36">_xlfn.XLOOKUP(EMPData411[[#This Row],[Employee ID]],EmpBonus5[[#All],[EmployeID]],EmpBonus5[[#All],[Bonus %]],"0%",0)</f>
        <v>0.19</v>
      </c>
      <c r="S36" s="20">
        <f>SUM(EMPData411[[#This Row],[Yearly Sal]]*EMPData411[[#This Row],[Bonus %]])</f>
        <v>9842</v>
      </c>
      <c r="Y36" s="3" t="s">
        <v>86</v>
      </c>
      <c r="Z36" s="2">
        <v>0.14000000000000001</v>
      </c>
      <c r="AA36" s="8" t="s">
        <v>87</v>
      </c>
    </row>
    <row r="37" spans="13:27" x14ac:dyDescent="0.45">
      <c r="M37" s="3" t="s">
        <v>76</v>
      </c>
      <c r="N37" s="1" t="s">
        <v>43</v>
      </c>
      <c r="O37" s="1" t="s">
        <v>77</v>
      </c>
      <c r="P37" s="1" t="s">
        <v>120</v>
      </c>
      <c r="Q37" s="13">
        <v>97000</v>
      </c>
      <c r="R37" s="39" cm="1">
        <f t="array" ref="R37">_xlfn.XLOOKUP(EMPData411[[#This Row],[Employee ID]],EmpBonus5[[#All],[EmployeID]],EmpBonus5[[#All],[Bonus %]],"0%",0)</f>
        <v>0.18</v>
      </c>
      <c r="S37" s="20">
        <f>SUM(EMPData411[[#This Row],[Yearly Sal]]*EMPData411[[#This Row],[Bonus %]])</f>
        <v>17460</v>
      </c>
      <c r="Y37" s="3" t="s">
        <v>88</v>
      </c>
      <c r="Z37" s="2">
        <v>0.22</v>
      </c>
      <c r="AA37" s="8" t="s">
        <v>89</v>
      </c>
    </row>
    <row r="38" spans="13:27" x14ac:dyDescent="0.45">
      <c r="M38" s="3" t="s">
        <v>78</v>
      </c>
      <c r="N38" s="1" t="s">
        <v>43</v>
      </c>
      <c r="O38" s="1" t="s">
        <v>79</v>
      </c>
      <c r="P38" s="1" t="s">
        <v>118</v>
      </c>
      <c r="Q38" s="13">
        <v>45000</v>
      </c>
      <c r="R38" s="39" cm="1">
        <f t="array" ref="R38">_xlfn.XLOOKUP(EMPData411[[#This Row],[Employee ID]],EmpBonus5[[#All],[EmployeID]],EmpBonus5[[#All],[Bonus %]],"0%",0)</f>
        <v>0.18</v>
      </c>
      <c r="S38" s="20">
        <f>SUM(EMPData411[[#This Row],[Yearly Sal]]*EMPData411[[#This Row],[Bonus %]])</f>
        <v>8100</v>
      </c>
      <c r="Y38" s="3" t="s">
        <v>90</v>
      </c>
      <c r="Z38" s="2">
        <v>0.13</v>
      </c>
      <c r="AA38" s="8" t="s">
        <v>91</v>
      </c>
    </row>
    <row r="39" spans="13:27" x14ac:dyDescent="0.45">
      <c r="M39" s="3" t="s">
        <v>80</v>
      </c>
      <c r="N39" s="1" t="s">
        <v>30</v>
      </c>
      <c r="O39" s="1" t="s">
        <v>81</v>
      </c>
      <c r="P39" s="1" t="s">
        <v>120</v>
      </c>
      <c r="Q39" s="13">
        <v>89500</v>
      </c>
      <c r="R39" s="39" cm="1">
        <f t="array" ref="R39">_xlfn.XLOOKUP(EMPData411[[#This Row],[Employee ID]],EmpBonus5[[#All],[EmployeID]],EmpBonus5[[#All],[Bonus %]],"0%",0)</f>
        <v>0.21</v>
      </c>
      <c r="S39" s="20">
        <f>SUM(EMPData411[[#This Row],[Yearly Sal]]*EMPData411[[#This Row],[Bonus %]])</f>
        <v>18795</v>
      </c>
      <c r="Y39" s="3" t="s">
        <v>92</v>
      </c>
      <c r="Z39" s="2">
        <v>0.16</v>
      </c>
      <c r="AA39" s="8" t="s">
        <v>93</v>
      </c>
    </row>
    <row r="40" spans="13:27" x14ac:dyDescent="0.45">
      <c r="M40" s="3" t="s">
        <v>82</v>
      </c>
      <c r="N40" s="1" t="s">
        <v>30</v>
      </c>
      <c r="O40" s="1" t="s">
        <v>83</v>
      </c>
      <c r="P40" s="1" t="s">
        <v>119</v>
      </c>
      <c r="Q40" s="13">
        <v>35971</v>
      </c>
      <c r="R40" s="39" cm="1">
        <f t="array" ref="R40">_xlfn.XLOOKUP(EMPData411[[#This Row],[Employee ID]],EmpBonus5[[#All],[EmployeID]],EmpBonus5[[#All],[Bonus %]],"0%",0)</f>
        <v>0.14000000000000001</v>
      </c>
      <c r="S40" s="20">
        <f>SUM(EMPData411[[#This Row],[Yearly Sal]]*EMPData411[[#This Row],[Bonus %]])</f>
        <v>5035.9400000000005</v>
      </c>
      <c r="Y40" s="3" t="s">
        <v>94</v>
      </c>
      <c r="Z40" s="2">
        <v>0.09</v>
      </c>
      <c r="AA40" s="8" t="s">
        <v>95</v>
      </c>
    </row>
    <row r="41" spans="13:27" x14ac:dyDescent="0.45">
      <c r="M41" s="3" t="s">
        <v>84</v>
      </c>
      <c r="N41" s="1" t="s">
        <v>30</v>
      </c>
      <c r="O41" s="1" t="s">
        <v>85</v>
      </c>
      <c r="P41" s="1" t="s">
        <v>119</v>
      </c>
      <c r="Q41" s="13">
        <v>80000</v>
      </c>
      <c r="R41" s="39" cm="1">
        <f t="array" ref="R41">_xlfn.XLOOKUP(EMPData411[[#This Row],[Employee ID]],EmpBonus5[[#All],[EmployeID]],EmpBonus5[[#All],[Bonus %]],"0%",0)</f>
        <v>0.16</v>
      </c>
      <c r="S41" s="20">
        <f>SUM(EMPData411[[#This Row],[Yearly Sal]]*EMPData411[[#This Row],[Bonus %]])</f>
        <v>12800</v>
      </c>
      <c r="Y41" s="3" t="s">
        <v>96</v>
      </c>
      <c r="Z41" s="2">
        <v>0.1</v>
      </c>
      <c r="AA41" s="8" t="s">
        <v>97</v>
      </c>
    </row>
    <row r="42" spans="13:27" x14ac:dyDescent="0.45">
      <c r="M42" s="3" t="s">
        <v>86</v>
      </c>
      <c r="N42" s="1" t="s">
        <v>30</v>
      </c>
      <c r="O42" s="1" t="s">
        <v>87</v>
      </c>
      <c r="P42" s="1" t="s">
        <v>118</v>
      </c>
      <c r="Q42" s="13">
        <v>55117</v>
      </c>
      <c r="R42" s="39" cm="1">
        <f t="array" ref="R42">_xlfn.XLOOKUP(EMPData411[[#This Row],[Employee ID]],EmpBonus5[[#All],[EmployeID]],EmpBonus5[[#All],[Bonus %]],"0%",0)</f>
        <v>0.14000000000000001</v>
      </c>
      <c r="S42" s="20">
        <f>SUM(EMPData411[[#This Row],[Yearly Sal]]*EMPData411[[#This Row],[Bonus %]])</f>
        <v>7716.380000000001</v>
      </c>
      <c r="Y42" s="3" t="s">
        <v>98</v>
      </c>
      <c r="Z42" s="2">
        <v>0.18</v>
      </c>
      <c r="AA42" s="8" t="s">
        <v>99</v>
      </c>
    </row>
    <row r="43" spans="13:27" x14ac:dyDescent="0.45">
      <c r="M43" s="3" t="s">
        <v>88</v>
      </c>
      <c r="N43" s="1" t="s">
        <v>4</v>
      </c>
      <c r="O43" s="1" t="s">
        <v>89</v>
      </c>
      <c r="P43" s="1" t="s">
        <v>120</v>
      </c>
      <c r="Q43" s="13">
        <v>58445</v>
      </c>
      <c r="R43" s="39" cm="1">
        <f t="array" ref="R43">_xlfn.XLOOKUP(EMPData411[[#This Row],[Employee ID]],EmpBonus5[[#All],[EmployeID]],EmpBonus5[[#All],[Bonus %]],"0%",0)</f>
        <v>0.22</v>
      </c>
      <c r="S43" s="20">
        <f>SUM(EMPData411[[#This Row],[Yearly Sal]]*EMPData411[[#This Row],[Bonus %]])</f>
        <v>12857.9</v>
      </c>
      <c r="Y43" s="3" t="s">
        <v>100</v>
      </c>
      <c r="Z43" s="2">
        <v>0.13</v>
      </c>
      <c r="AA43" s="8" t="s">
        <v>101</v>
      </c>
    </row>
    <row r="44" spans="13:27" x14ac:dyDescent="0.45">
      <c r="M44" s="3" t="s">
        <v>90</v>
      </c>
      <c r="N44" s="1" t="s">
        <v>4</v>
      </c>
      <c r="O44" s="1" t="s">
        <v>91</v>
      </c>
      <c r="P44" s="1" t="s">
        <v>120</v>
      </c>
      <c r="Q44" s="13">
        <v>120000</v>
      </c>
      <c r="R44" s="39" cm="1">
        <f t="array" ref="R44">_xlfn.XLOOKUP(EMPData411[[#This Row],[Employee ID]],EmpBonus5[[#All],[EmployeID]],EmpBonus5[[#All],[Bonus %]],"0%",0)</f>
        <v>0.13</v>
      </c>
      <c r="S44" s="20">
        <f>SUM(EMPData411[[#This Row],[Yearly Sal]]*EMPData411[[#This Row],[Bonus %]])</f>
        <v>15600</v>
      </c>
      <c r="Y44" s="3" t="s">
        <v>102</v>
      </c>
      <c r="Z44" s="2">
        <v>0.19</v>
      </c>
      <c r="AA44" s="8" t="s">
        <v>103</v>
      </c>
    </row>
    <row r="45" spans="13:27" x14ac:dyDescent="0.45">
      <c r="M45" s="3" t="s">
        <v>92</v>
      </c>
      <c r="N45" s="1" t="s">
        <v>30</v>
      </c>
      <c r="O45" s="1" t="s">
        <v>93</v>
      </c>
      <c r="P45" s="1" t="s">
        <v>119</v>
      </c>
      <c r="Q45" s="13">
        <v>45450</v>
      </c>
      <c r="R45" s="39" cm="1">
        <f t="array" ref="R45">_xlfn.XLOOKUP(EMPData411[[#This Row],[Employee ID]],EmpBonus5[[#All],[EmployeID]],EmpBonus5[[#All],[Bonus %]],"0%",0)</f>
        <v>0.16</v>
      </c>
      <c r="S45" s="20">
        <f>SUM(EMPData411[[#This Row],[Yearly Sal]]*EMPData411[[#This Row],[Bonus %]])</f>
        <v>7272</v>
      </c>
      <c r="Y45" s="3" t="s">
        <v>104</v>
      </c>
      <c r="Z45" s="2">
        <v>0.2</v>
      </c>
      <c r="AA45" s="8" t="s">
        <v>105</v>
      </c>
    </row>
    <row r="46" spans="13:27" x14ac:dyDescent="0.45">
      <c r="M46" s="3" t="s">
        <v>94</v>
      </c>
      <c r="N46" s="1" t="s">
        <v>30</v>
      </c>
      <c r="O46" s="1" t="s">
        <v>95</v>
      </c>
      <c r="P46" s="1" t="s">
        <v>120</v>
      </c>
      <c r="Q46" s="13">
        <v>89500</v>
      </c>
      <c r="R46" s="39" cm="1">
        <f t="array" ref="R46">_xlfn.XLOOKUP(EMPData411[[#This Row],[Employee ID]],EmpBonus5[[#All],[EmployeID]],EmpBonus5[[#All],[Bonus %]],"0%",0)</f>
        <v>0.09</v>
      </c>
      <c r="S46" s="20">
        <f>SUM(EMPData411[[#This Row],[Yearly Sal]]*EMPData411[[#This Row],[Bonus %]])</f>
        <v>8055</v>
      </c>
      <c r="Y46" s="6" t="s">
        <v>106</v>
      </c>
      <c r="Z46" s="10">
        <v>0.11</v>
      </c>
      <c r="AA46" s="11" t="s">
        <v>107</v>
      </c>
    </row>
    <row r="47" spans="13:27" x14ac:dyDescent="0.45">
      <c r="M47" s="3" t="s">
        <v>96</v>
      </c>
      <c r="N47" s="1" t="s">
        <v>30</v>
      </c>
      <c r="O47" s="1" t="s">
        <v>97</v>
      </c>
      <c r="P47" s="1" t="s">
        <v>118</v>
      </c>
      <c r="Q47" s="13">
        <v>65971</v>
      </c>
      <c r="R47" s="39" cm="1">
        <f t="array" ref="R47">_xlfn.XLOOKUP(EMPData411[[#This Row],[Employee ID]],EmpBonus5[[#All],[EmployeID]],EmpBonus5[[#All],[Bonus %]],"0%",0)</f>
        <v>0.1</v>
      </c>
      <c r="S47" s="20">
        <f>SUM(EMPData411[[#This Row],[Yearly Sal]]*EMPData411[[#This Row],[Bonus %]])</f>
        <v>6597.1</v>
      </c>
    </row>
    <row r="48" spans="13:27" x14ac:dyDescent="0.45">
      <c r="M48" s="3" t="s">
        <v>98</v>
      </c>
      <c r="N48" s="1" t="s">
        <v>30</v>
      </c>
      <c r="O48" s="1" t="s">
        <v>99</v>
      </c>
      <c r="P48" s="1" t="s">
        <v>120</v>
      </c>
      <c r="Q48" s="13">
        <v>80000</v>
      </c>
      <c r="R48" s="39" cm="1">
        <f t="array" ref="R48">_xlfn.XLOOKUP(EMPData411[[#This Row],[Employee ID]],EmpBonus5[[#All],[EmployeID]],EmpBonus5[[#All],[Bonus %]],"0%",0)</f>
        <v>0.18</v>
      </c>
      <c r="S48" s="20">
        <f>SUM(EMPData411[[#This Row],[Yearly Sal]]*EMPData411[[#This Row],[Bonus %]])</f>
        <v>14400</v>
      </c>
    </row>
    <row r="49" spans="13:19" x14ac:dyDescent="0.45">
      <c r="M49" s="3" t="s">
        <v>100</v>
      </c>
      <c r="N49" s="1" t="s">
        <v>4</v>
      </c>
      <c r="O49" s="1" t="s">
        <v>101</v>
      </c>
      <c r="P49" s="1" t="s">
        <v>119</v>
      </c>
      <c r="Q49" s="13">
        <v>55117</v>
      </c>
      <c r="R49" s="39" cm="1">
        <f t="array" ref="R49">_xlfn.XLOOKUP(EMPData411[[#This Row],[Employee ID]],EmpBonus5[[#All],[EmployeID]],EmpBonus5[[#All],[Bonus %]],"0%",0)</f>
        <v>0.13</v>
      </c>
      <c r="S49" s="20">
        <f>SUM(EMPData411[[#This Row],[Yearly Sal]]*EMPData411[[#This Row],[Bonus %]])</f>
        <v>7165.21</v>
      </c>
    </row>
    <row r="50" spans="13:19" x14ac:dyDescent="0.45">
      <c r="M50" s="3" t="s">
        <v>102</v>
      </c>
      <c r="N50" s="1" t="s">
        <v>4</v>
      </c>
      <c r="O50" s="1" t="s">
        <v>103</v>
      </c>
      <c r="P50" s="1" t="s">
        <v>118</v>
      </c>
      <c r="Q50" s="13">
        <v>60445</v>
      </c>
      <c r="R50" s="39" cm="1">
        <f t="array" ref="R50">_xlfn.XLOOKUP(EMPData411[[#This Row],[Employee ID]],EmpBonus5[[#All],[EmployeID]],EmpBonus5[[#All],[Bonus %]],"0%",0)</f>
        <v>0.19</v>
      </c>
      <c r="S50" s="20">
        <f>SUM(EMPData411[[#This Row],[Yearly Sal]]*EMPData411[[#This Row],[Bonus %]])</f>
        <v>11484.55</v>
      </c>
    </row>
    <row r="51" spans="13:19" x14ac:dyDescent="0.45">
      <c r="M51" s="3" t="s">
        <v>104</v>
      </c>
      <c r="N51" s="1" t="s">
        <v>4</v>
      </c>
      <c r="O51" s="1" t="s">
        <v>105</v>
      </c>
      <c r="P51" s="1" t="s">
        <v>120</v>
      </c>
      <c r="Q51" s="13">
        <v>83117</v>
      </c>
      <c r="R51" s="39" cm="1">
        <f t="array" ref="R51">_xlfn.XLOOKUP(EMPData411[[#This Row],[Employee ID]],EmpBonus5[[#All],[EmployeID]],EmpBonus5[[#All],[Bonus %]],"0%",0)</f>
        <v>0.2</v>
      </c>
      <c r="S51" s="20">
        <f>SUM(EMPData411[[#This Row],[Yearly Sal]]*EMPData411[[#This Row],[Bonus %]])</f>
        <v>16623.400000000001</v>
      </c>
    </row>
    <row r="52" spans="13:19" x14ac:dyDescent="0.45">
      <c r="M52" s="6" t="s">
        <v>106</v>
      </c>
      <c r="N52" s="7" t="s">
        <v>4</v>
      </c>
      <c r="O52" s="7" t="s">
        <v>107</v>
      </c>
      <c r="P52" s="7" t="s">
        <v>118</v>
      </c>
      <c r="Q52" s="14">
        <v>58445</v>
      </c>
      <c r="R52" s="39" cm="1">
        <f t="array" ref="R52">_xlfn.XLOOKUP(EMPData411[[#This Row],[Employee ID]],EmpBonus5[[#All],[EmployeID]],EmpBonus5[[#All],[Bonus %]],"0%",0)</f>
        <v>0.11</v>
      </c>
      <c r="S52" s="20">
        <f>SUM(EMPData411[[#This Row],[Yearly Sal]]*EMPData411[[#This Row],[Bonus %]])</f>
        <v>6428.95</v>
      </c>
    </row>
    <row r="53" spans="13:19" x14ac:dyDescent="0.45">
      <c r="M53" s="6" t="s">
        <v>128</v>
      </c>
      <c r="N53" s="7"/>
      <c r="O53" s="7"/>
      <c r="P53" s="7"/>
      <c r="Q53" s="21">
        <f>SUBTOTAL(109,EMPData411[Yearly Sal])</f>
        <v>3619876</v>
      </c>
      <c r="R53" s="40"/>
      <c r="S53" s="42"/>
    </row>
  </sheetData>
  <pageMargins left="0.7" right="0.7" top="0.75" bottom="0.75" header="0.3" footer="0.3"/>
  <pageSetup orientation="portrait" verticalDpi="300"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3"/>
  <sheetViews>
    <sheetView workbookViewId="0">
      <selection activeCell="S10" sqref="S10"/>
    </sheetView>
  </sheetViews>
  <sheetFormatPr defaultRowHeight="14.25" x14ac:dyDescent="0.45"/>
  <cols>
    <col min="2" max="2" width="18.06640625" customWidth="1"/>
    <col min="3" max="3" width="12.06640625" style="20" customWidth="1"/>
    <col min="13" max="13" width="16.33203125" bestFit="1" customWidth="1"/>
    <col min="14" max="14" width="16.86328125" style="16" customWidth="1"/>
  </cols>
  <sheetData>
    <row r="1" spans="1:18" ht="36" x14ac:dyDescent="1.05">
      <c r="A1" s="18"/>
      <c r="B1" s="19" t="s">
        <v>130</v>
      </c>
      <c r="C1" s="19"/>
      <c r="D1" s="19"/>
      <c r="E1" s="19"/>
      <c r="F1" s="19"/>
      <c r="G1" s="19"/>
      <c r="H1" s="19"/>
      <c r="I1" s="19"/>
      <c r="J1" s="19"/>
      <c r="K1" s="19"/>
      <c r="L1" s="19"/>
      <c r="M1" s="19"/>
      <c r="N1" s="36"/>
      <c r="O1" s="19"/>
      <c r="P1" s="19"/>
      <c r="Q1" s="19"/>
      <c r="R1" s="19"/>
    </row>
    <row r="2" spans="1:18" x14ac:dyDescent="0.45">
      <c r="M2" s="27" t="s">
        <v>69</v>
      </c>
      <c r="N2" s="20" t="s">
        <v>154</v>
      </c>
    </row>
    <row r="3" spans="1:18" x14ac:dyDescent="0.45">
      <c r="M3" s="44" t="s">
        <v>33</v>
      </c>
      <c r="N3" s="16">
        <v>19800</v>
      </c>
    </row>
    <row r="4" spans="1:18" x14ac:dyDescent="0.45">
      <c r="M4" s="43" t="s">
        <v>37</v>
      </c>
      <c r="N4" s="16">
        <v>4662</v>
      </c>
    </row>
    <row r="5" spans="1:18" x14ac:dyDescent="0.45">
      <c r="M5" s="43" t="s">
        <v>71</v>
      </c>
      <c r="N5" s="16">
        <v>14550</v>
      </c>
    </row>
    <row r="6" spans="1:18" x14ac:dyDescent="0.45">
      <c r="M6" s="43" t="s">
        <v>56</v>
      </c>
      <c r="N6" s="16">
        <v>7669.89</v>
      </c>
    </row>
    <row r="7" spans="1:18" x14ac:dyDescent="0.45">
      <c r="M7" s="43" t="s">
        <v>26</v>
      </c>
      <c r="N7" s="16">
        <v>10828.08</v>
      </c>
    </row>
    <row r="8" spans="1:18" x14ac:dyDescent="0.45">
      <c r="M8" s="43" t="s">
        <v>97</v>
      </c>
      <c r="N8" s="16">
        <v>6597.1</v>
      </c>
    </row>
    <row r="9" spans="1:18" x14ac:dyDescent="0.45">
      <c r="M9" s="43" t="s">
        <v>39</v>
      </c>
      <c r="N9" s="16">
        <v>18430</v>
      </c>
    </row>
    <row r="10" spans="1:18" x14ac:dyDescent="0.45">
      <c r="M10" s="43" t="s">
        <v>54</v>
      </c>
      <c r="N10" s="16">
        <v>25200</v>
      </c>
    </row>
    <row r="11" spans="1:18" x14ac:dyDescent="0.45">
      <c r="M11" s="43" t="s">
        <v>60</v>
      </c>
      <c r="N11" s="16">
        <v>28000</v>
      </c>
    </row>
    <row r="12" spans="1:18" x14ac:dyDescent="0.45">
      <c r="M12" s="43" t="s">
        <v>50</v>
      </c>
      <c r="N12" s="16">
        <v>0</v>
      </c>
    </row>
    <row r="13" spans="1:18" x14ac:dyDescent="0.45">
      <c r="A13" t="s">
        <v>143</v>
      </c>
      <c r="M13" s="43" t="s">
        <v>58</v>
      </c>
      <c r="N13" s="16">
        <v>0</v>
      </c>
    </row>
    <row r="14" spans="1:18" x14ac:dyDescent="0.45">
      <c r="M14" s="43" t="s">
        <v>101</v>
      </c>
      <c r="N14" s="16">
        <v>7165.21</v>
      </c>
    </row>
    <row r="15" spans="1:18" x14ac:dyDescent="0.45">
      <c r="M15" s="43" t="s">
        <v>18</v>
      </c>
      <c r="N15" s="16">
        <v>4050</v>
      </c>
    </row>
    <row r="16" spans="1:18" x14ac:dyDescent="0.45">
      <c r="M16" s="43" t="s">
        <v>44</v>
      </c>
      <c r="N16" s="16">
        <v>21480</v>
      </c>
    </row>
    <row r="17" spans="13:14" x14ac:dyDescent="0.45">
      <c r="M17" s="43" t="s">
        <v>83</v>
      </c>
      <c r="N17" s="16">
        <v>5035.9400000000005</v>
      </c>
    </row>
    <row r="18" spans="13:14" x14ac:dyDescent="0.45">
      <c r="M18" s="43" t="s">
        <v>89</v>
      </c>
      <c r="N18" s="16">
        <v>12857.9</v>
      </c>
    </row>
    <row r="19" spans="13:14" x14ac:dyDescent="0.45">
      <c r="M19" s="43" t="s">
        <v>5</v>
      </c>
      <c r="N19" s="16">
        <v>0</v>
      </c>
    </row>
    <row r="20" spans="13:14" x14ac:dyDescent="0.45">
      <c r="M20" s="43" t="s">
        <v>77</v>
      </c>
      <c r="N20" s="16">
        <v>17460</v>
      </c>
    </row>
    <row r="21" spans="13:14" x14ac:dyDescent="0.45">
      <c r="M21" s="43" t="s">
        <v>85</v>
      </c>
      <c r="N21" s="16">
        <v>12800</v>
      </c>
    </row>
    <row r="22" spans="13:14" x14ac:dyDescent="0.45">
      <c r="M22" s="43" t="s">
        <v>87</v>
      </c>
      <c r="N22" s="16">
        <v>7716.380000000001</v>
      </c>
    </row>
    <row r="23" spans="13:14" x14ac:dyDescent="0.45">
      <c r="M23" s="43" t="s">
        <v>79</v>
      </c>
      <c r="N23" s="16">
        <v>8100</v>
      </c>
    </row>
    <row r="24" spans="13:14" x14ac:dyDescent="0.45">
      <c r="M24" s="43" t="s">
        <v>12</v>
      </c>
      <c r="N24" s="16">
        <v>10720</v>
      </c>
    </row>
    <row r="25" spans="13:14" x14ac:dyDescent="0.45">
      <c r="M25" s="43" t="s">
        <v>105</v>
      </c>
      <c r="N25" s="16">
        <v>16623.400000000001</v>
      </c>
    </row>
    <row r="26" spans="13:14" x14ac:dyDescent="0.45">
      <c r="M26" s="43" t="s">
        <v>66</v>
      </c>
      <c r="N26" s="16">
        <v>3552</v>
      </c>
    </row>
    <row r="27" spans="13:14" x14ac:dyDescent="0.45">
      <c r="M27" s="43" t="s">
        <v>95</v>
      </c>
      <c r="N27" s="16">
        <v>8055</v>
      </c>
    </row>
    <row r="28" spans="13:14" x14ac:dyDescent="0.45">
      <c r="M28" s="43" t="s">
        <v>28</v>
      </c>
      <c r="N28" s="16">
        <v>12636.25</v>
      </c>
    </row>
    <row r="29" spans="13:14" x14ac:dyDescent="0.45">
      <c r="M29" s="43" t="s">
        <v>75</v>
      </c>
      <c r="N29" s="16">
        <v>9842</v>
      </c>
    </row>
    <row r="30" spans="13:14" x14ac:dyDescent="0.45">
      <c r="M30" s="43" t="s">
        <v>41</v>
      </c>
      <c r="N30" s="16">
        <v>8100</v>
      </c>
    </row>
    <row r="31" spans="13:14" x14ac:dyDescent="0.45">
      <c r="M31" s="43" t="s">
        <v>31</v>
      </c>
      <c r="N31" s="16">
        <v>14000</v>
      </c>
    </row>
    <row r="32" spans="13:14" x14ac:dyDescent="0.45">
      <c r="M32" s="43" t="s">
        <v>9</v>
      </c>
      <c r="N32" s="16">
        <v>2972.6000000000004</v>
      </c>
    </row>
    <row r="33" spans="13:14" x14ac:dyDescent="0.45">
      <c r="M33" s="43" t="s">
        <v>52</v>
      </c>
      <c r="N33" s="16">
        <v>14611.25</v>
      </c>
    </row>
    <row r="34" spans="13:14" x14ac:dyDescent="0.45">
      <c r="M34" s="43" t="s">
        <v>16</v>
      </c>
      <c r="N34" s="16">
        <v>18900</v>
      </c>
    </row>
    <row r="35" spans="13:14" x14ac:dyDescent="0.45">
      <c r="M35" s="43" t="s">
        <v>22</v>
      </c>
      <c r="N35" s="16">
        <v>5053.33</v>
      </c>
    </row>
    <row r="36" spans="13:14" x14ac:dyDescent="0.45">
      <c r="M36" s="43" t="s">
        <v>46</v>
      </c>
      <c r="N36" s="16">
        <v>5035.9400000000005</v>
      </c>
    </row>
    <row r="37" spans="13:14" x14ac:dyDescent="0.45">
      <c r="M37" s="43" t="s">
        <v>64</v>
      </c>
      <c r="N37" s="16">
        <v>0</v>
      </c>
    </row>
    <row r="38" spans="13:14" x14ac:dyDescent="0.45">
      <c r="M38" s="43" t="s">
        <v>35</v>
      </c>
      <c r="N38" s="16">
        <v>0</v>
      </c>
    </row>
    <row r="39" spans="13:14" x14ac:dyDescent="0.45">
      <c r="M39" s="43" t="s">
        <v>62</v>
      </c>
      <c r="N39" s="16">
        <v>22500</v>
      </c>
    </row>
    <row r="40" spans="13:14" x14ac:dyDescent="0.45">
      <c r="M40" s="43" t="s">
        <v>7</v>
      </c>
      <c r="N40" s="16">
        <v>9114.2100000000009</v>
      </c>
    </row>
    <row r="41" spans="13:14" x14ac:dyDescent="0.45">
      <c r="M41" s="43" t="s">
        <v>48</v>
      </c>
      <c r="N41" s="16">
        <v>20000</v>
      </c>
    </row>
    <row r="42" spans="13:14" x14ac:dyDescent="0.45">
      <c r="M42" s="43" t="s">
        <v>103</v>
      </c>
      <c r="N42" s="16">
        <v>11484.55</v>
      </c>
    </row>
    <row r="43" spans="13:14" x14ac:dyDescent="0.45">
      <c r="M43" s="43" t="s">
        <v>107</v>
      </c>
      <c r="N43" s="16">
        <v>6428.95</v>
      </c>
    </row>
    <row r="44" spans="13:14" x14ac:dyDescent="0.45">
      <c r="M44" s="43" t="s">
        <v>81</v>
      </c>
      <c r="N44" s="16">
        <v>18795</v>
      </c>
    </row>
    <row r="45" spans="13:14" x14ac:dyDescent="0.45">
      <c r="M45" s="43" t="s">
        <v>99</v>
      </c>
      <c r="N45" s="16">
        <v>14400</v>
      </c>
    </row>
    <row r="46" spans="13:14" x14ac:dyDescent="0.45">
      <c r="M46" s="43" t="s">
        <v>93</v>
      </c>
      <c r="N46" s="16">
        <v>7272</v>
      </c>
    </row>
    <row r="47" spans="13:14" x14ac:dyDescent="0.45">
      <c r="M47" s="43" t="s">
        <v>91</v>
      </c>
      <c r="N47" s="16">
        <v>15600</v>
      </c>
    </row>
    <row r="48" spans="13:14" x14ac:dyDescent="0.45">
      <c r="M48" s="43" t="s">
        <v>14</v>
      </c>
      <c r="N48" s="16">
        <v>9398.16</v>
      </c>
    </row>
    <row r="49" spans="13:14" x14ac:dyDescent="0.45">
      <c r="M49" s="43" t="s">
        <v>145</v>
      </c>
      <c r="N49" s="16">
        <v>10253.549999999999</v>
      </c>
    </row>
    <row r="50" spans="13:14" x14ac:dyDescent="0.45">
      <c r="M50" s="43" t="s">
        <v>73</v>
      </c>
      <c r="N50" s="16">
        <v>0</v>
      </c>
    </row>
    <row r="51" spans="13:14" x14ac:dyDescent="0.45">
      <c r="M51" s="43" t="s">
        <v>20</v>
      </c>
      <c r="N51" s="16">
        <v>5370</v>
      </c>
    </row>
    <row r="52" spans="13:14" x14ac:dyDescent="0.45">
      <c r="M52" s="43" t="s">
        <v>24</v>
      </c>
      <c r="N52" s="16">
        <v>4800</v>
      </c>
    </row>
    <row r="53" spans="13:14" x14ac:dyDescent="0.45">
      <c r="M53" s="43" t="s">
        <v>153</v>
      </c>
      <c r="N53" s="16">
        <v>517920.69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Master WIP</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yasan bey</cp:lastModifiedBy>
  <dcterms:created xsi:type="dcterms:W3CDTF">2022-04-18T02:07:21Z</dcterms:created>
  <dcterms:modified xsi:type="dcterms:W3CDTF">2024-04-24T16:27:50Z</dcterms:modified>
</cp:coreProperties>
</file>