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3" l="1"/>
  <c r="E38" i="3"/>
  <c r="E37" i="3"/>
  <c r="E36" i="3"/>
  <c r="I14" i="3"/>
  <c r="I13" i="3"/>
  <c r="I12" i="3"/>
  <c r="I11" i="3"/>
  <c r="I10" i="3"/>
  <c r="I9" i="3"/>
  <c r="I8" i="3"/>
  <c r="E35" i="3"/>
  <c r="E34" i="3"/>
  <c r="E33" i="3"/>
  <c r="E32" i="3"/>
  <c r="B32" i="3"/>
  <c r="E31" i="3"/>
  <c r="B31" i="3"/>
  <c r="E30" i="3"/>
  <c r="E29" i="3"/>
  <c r="E26" i="3"/>
  <c r="B26" i="3"/>
  <c r="G9" i="3"/>
  <c r="G10" i="3"/>
  <c r="G11" i="3"/>
  <c r="G12" i="3"/>
  <c r="G13" i="3"/>
  <c r="G8" i="3"/>
  <c r="F9" i="3"/>
  <c r="F10" i="3" s="1"/>
  <c r="F11" i="3" s="1"/>
  <c r="F12" i="3" s="1"/>
  <c r="F13" i="3" s="1"/>
  <c r="E9" i="3"/>
  <c r="H9" i="3" s="1"/>
  <c r="E10" i="3"/>
  <c r="H10" i="3" s="1"/>
  <c r="E11" i="3"/>
  <c r="H11" i="3" s="1"/>
  <c r="E12" i="3"/>
  <c r="H12" i="3" s="1"/>
  <c r="E13" i="3"/>
  <c r="H13" i="3" s="1"/>
  <c r="E8" i="3"/>
  <c r="H8" i="3" s="1"/>
  <c r="H14" i="3" s="1"/>
  <c r="B14" i="3"/>
  <c r="B25" i="3" s="1"/>
  <c r="E25" i="3" s="1"/>
  <c r="E24" i="3" l="1"/>
  <c r="E34" i="2"/>
  <c r="E33" i="2"/>
  <c r="E32" i="2"/>
  <c r="E31" i="2"/>
  <c r="E30" i="2"/>
  <c r="F13" i="2"/>
  <c r="F12" i="2"/>
  <c r="F11" i="2"/>
  <c r="F10" i="2"/>
  <c r="F9" i="2"/>
  <c r="F8" i="2"/>
  <c r="F14" i="2" s="1"/>
  <c r="E27" i="2"/>
  <c r="E28" i="2" s="1"/>
  <c r="B26" i="2"/>
  <c r="B25" i="2"/>
  <c r="E23" i="2"/>
  <c r="E24" i="2" s="1"/>
  <c r="E22" i="2"/>
  <c r="E21" i="2"/>
  <c r="B20" i="2"/>
  <c r="B19" i="2"/>
  <c r="E18" i="2"/>
  <c r="B14" i="2"/>
  <c r="E9" i="2"/>
  <c r="E10" i="2"/>
  <c r="E11" i="2"/>
  <c r="E12" i="2"/>
  <c r="E13" i="2"/>
  <c r="E8" i="2"/>
  <c r="E14" i="2" s="1"/>
  <c r="D9" i="2"/>
  <c r="D10" i="2"/>
  <c r="D11" i="2"/>
  <c r="D12" i="2"/>
  <c r="D13" i="2"/>
  <c r="D8" i="2"/>
  <c r="D14" i="2" s="1"/>
  <c r="C10" i="2"/>
  <c r="C11" i="2" s="1"/>
  <c r="C12" i="2" s="1"/>
  <c r="C13" i="2" s="1"/>
  <c r="C9" i="2"/>
  <c r="E29" i="2" l="1"/>
  <c r="B21" i="1"/>
  <c r="B20" i="1"/>
  <c r="B19" i="1"/>
  <c r="B18" i="1"/>
  <c r="B17" i="1"/>
  <c r="B16" i="1"/>
  <c r="B14" i="1"/>
  <c r="B15" i="1" s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<sst xmlns="http://schemas.openxmlformats.org/spreadsheetml/2006/main" count="192" uniqueCount="129">
  <si>
    <t>Compute Mean, Median, Mode, Range, Cofficient of Range, Inter Quartile, range, IQR,QD,Cofficient of QD,</t>
  </si>
  <si>
    <t xml:space="preserve">Mean Deviatioion, Standrad Deviation, Cofficient of Standreas Deviation,cofficient of variation, and </t>
  </si>
  <si>
    <t>Variance of following data.</t>
  </si>
  <si>
    <t>Measure</t>
  </si>
  <si>
    <t>Value</t>
  </si>
  <si>
    <t>Formula</t>
  </si>
  <si>
    <t>Mean</t>
  </si>
  <si>
    <t>Median</t>
  </si>
  <si>
    <t>Mode</t>
  </si>
  <si>
    <t>Smallest</t>
  </si>
  <si>
    <t>Largest</t>
  </si>
  <si>
    <t>Range</t>
  </si>
  <si>
    <t>IQR</t>
  </si>
  <si>
    <t>QD</t>
  </si>
  <si>
    <t>MD</t>
  </si>
  <si>
    <t>SD</t>
  </si>
  <si>
    <t>Coff Of SD</t>
  </si>
  <si>
    <t>CV</t>
  </si>
  <si>
    <t>Varience</t>
  </si>
  <si>
    <t xml:space="preserve"> =AVERAGE(A4:L4)</t>
  </si>
  <si>
    <t xml:space="preserve"> =MEDIAN(A4:L4)</t>
  </si>
  <si>
    <t xml:space="preserve"> =MODE(A4:L4)</t>
  </si>
  <si>
    <t xml:space="preserve"> =MIN(A4:L4)</t>
  </si>
  <si>
    <t xml:space="preserve"> =MAX(A4:L4)</t>
  </si>
  <si>
    <t xml:space="preserve"> =B11-B10</t>
  </si>
  <si>
    <t xml:space="preserve"> =QUARTILE(A4:L4,1)</t>
  </si>
  <si>
    <t xml:space="preserve"> =QUARTILE(A4:L4,3)</t>
  </si>
  <si>
    <t xml:space="preserve"> =B14-B13</t>
  </si>
  <si>
    <t xml:space="preserve"> =B15/2</t>
  </si>
  <si>
    <t xml:space="preserve"> =AVEDEV(A4:L4)</t>
  </si>
  <si>
    <t xml:space="preserve"> =STDEVP(A4:L4)</t>
  </si>
  <si>
    <t xml:space="preserve"> =B18/B7</t>
  </si>
  <si>
    <t xml:space="preserve"> =B18^2</t>
  </si>
  <si>
    <t>Q1</t>
  </si>
  <si>
    <t>Q2</t>
  </si>
  <si>
    <t>Values</t>
  </si>
  <si>
    <t>frequency</t>
  </si>
  <si>
    <t>x</t>
  </si>
  <si>
    <t>f</t>
  </si>
  <si>
    <t>cf</t>
  </si>
  <si>
    <t>fx</t>
  </si>
  <si>
    <t>f*x^2</t>
  </si>
  <si>
    <t>f*abs(x-mean)</t>
  </si>
  <si>
    <t>C9=C8+B9</t>
  </si>
  <si>
    <t>D8=B9*A9</t>
  </si>
  <si>
    <t>E8=B9*A9^2</t>
  </si>
  <si>
    <t>B14=SUM(B8:B13)</t>
  </si>
  <si>
    <t>E14=SUM(E8:E13)</t>
  </si>
  <si>
    <t>Posotion</t>
  </si>
  <si>
    <t>D14=SUM(D8:D13)</t>
  </si>
  <si>
    <t>Coef. Range</t>
  </si>
  <si>
    <t>Q3</t>
  </si>
  <si>
    <t>Coef QD</t>
  </si>
  <si>
    <t>Coff of SD</t>
  </si>
  <si>
    <t>Variance</t>
  </si>
  <si>
    <t>F8=B8*ABS(A8-D18)</t>
  </si>
  <si>
    <t>F14=SUM(F8:F13)</t>
  </si>
  <si>
    <t xml:space="preserve"> =D14/B14</t>
  </si>
  <si>
    <t xml:space="preserve"> =(B14+1)/2</t>
  </si>
  <si>
    <t xml:space="preserve"> =MAX(B8:B13)</t>
  </si>
  <si>
    <t xml:space="preserve">  =D14/B14</t>
  </si>
  <si>
    <t xml:space="preserve"> =A10</t>
  </si>
  <si>
    <t xml:space="preserve"> =B13</t>
  </si>
  <si>
    <t xml:space="preserve"> =A9</t>
  </si>
  <si>
    <t xml:space="preserve"> =A11</t>
  </si>
  <si>
    <t xml:space="preserve"> =MAX(A8:A13)</t>
  </si>
  <si>
    <t xml:space="preserve"> =MIN(A8:A13)</t>
  </si>
  <si>
    <t xml:space="preserve"> =E21-E22</t>
  </si>
  <si>
    <t xml:space="preserve"> =E23/(E22+E21)</t>
  </si>
  <si>
    <t xml:space="preserve"> =(B14+1)/4</t>
  </si>
  <si>
    <t xml:space="preserve"> =3*(B14+1)/4</t>
  </si>
  <si>
    <t xml:space="preserve"> =E26-E25</t>
  </si>
  <si>
    <t xml:space="preserve"> =E27/2</t>
  </si>
  <si>
    <t xml:space="preserve"> =E27/(E26+E25)</t>
  </si>
  <si>
    <t xml:space="preserve"> =F14/B14</t>
  </si>
  <si>
    <t xml:space="preserve"> =SQRT(E14/B14-E18^2)</t>
  </si>
  <si>
    <t xml:space="preserve"> =E31/E18</t>
  </si>
  <si>
    <t xml:space="preserve"> =E31^2</t>
  </si>
  <si>
    <t>Class interval</t>
  </si>
  <si>
    <t>0-10</t>
  </si>
  <si>
    <t xml:space="preserve"> 10-20</t>
  </si>
  <si>
    <t xml:space="preserve"> 20-30</t>
  </si>
  <si>
    <t xml:space="preserve"> 30-40</t>
  </si>
  <si>
    <t>40-50</t>
  </si>
  <si>
    <t xml:space="preserve"> 50-60</t>
  </si>
  <si>
    <t>freqnency</t>
  </si>
  <si>
    <t>Class</t>
  </si>
  <si>
    <t>LCB</t>
  </si>
  <si>
    <t>UCB</t>
  </si>
  <si>
    <t>m</t>
  </si>
  <si>
    <t>h</t>
  </si>
  <si>
    <t>f*abs(m-mean)</t>
  </si>
  <si>
    <t>f*m^2</t>
  </si>
  <si>
    <t xml:space="preserve"> 0-10</t>
  </si>
  <si>
    <t xml:space="preserve"> 40-50</t>
  </si>
  <si>
    <t>Cell</t>
  </si>
  <si>
    <t>B14</t>
  </si>
  <si>
    <t>E8</t>
  </si>
  <si>
    <t>F9</t>
  </si>
  <si>
    <t>G8</t>
  </si>
  <si>
    <t>H8</t>
  </si>
  <si>
    <t>H14</t>
  </si>
  <si>
    <t xml:space="preserve"> =SUM(B8:B13)</t>
  </si>
  <si>
    <t xml:space="preserve"> =(D8+C8)/2</t>
  </si>
  <si>
    <t xml:space="preserve"> =F8+B9</t>
  </si>
  <si>
    <t xml:space="preserve"> =D8-C8</t>
  </si>
  <si>
    <t xml:space="preserve"> =B8*E8^2</t>
  </si>
  <si>
    <t xml:space="preserve"> =SUM(H8:H13)</t>
  </si>
  <si>
    <t>Position</t>
  </si>
  <si>
    <t>Coef Range</t>
  </si>
  <si>
    <t xml:space="preserve"> =B14/2</t>
  </si>
  <si>
    <t xml:space="preserve"> =C11+(B25-F10)/B11*G11</t>
  </si>
  <si>
    <t xml:space="preserve"> =C11+(B11-B10)/(2*B11-B10-B12)*G11</t>
  </si>
  <si>
    <t xml:space="preserve"> =D13</t>
  </si>
  <si>
    <t xml:space="preserve"> =C8</t>
  </si>
  <si>
    <t xml:space="preserve"> =B14/4</t>
  </si>
  <si>
    <t xml:space="preserve"> =B31*3</t>
  </si>
  <si>
    <t xml:space="preserve"> =SUMPRODUCT(B8:B13,E8:E13)/B14</t>
  </si>
  <si>
    <t xml:space="preserve"> =E27-E28</t>
  </si>
  <si>
    <t xml:space="preserve"> =E29/(E27+E28)</t>
  </si>
  <si>
    <t xml:space="preserve"> =C10+(B31-F9)/B10*G10</t>
  </si>
  <si>
    <t xml:space="preserve"> =C12+(B32-F11)/B12*G12</t>
  </si>
  <si>
    <t xml:space="preserve"> =E32-E31</t>
  </si>
  <si>
    <t xml:space="preserve"> =E33/2</t>
  </si>
  <si>
    <t xml:space="preserve"> =E33/(E32+E31)</t>
  </si>
  <si>
    <t xml:space="preserve"> =I14/B14</t>
  </si>
  <si>
    <t xml:space="preserve"> =SQRT(H14/B14-E24^2)</t>
  </si>
  <si>
    <t xml:space="preserve"> =E37/E24</t>
  </si>
  <si>
    <t xml:space="preserve"> =F39 =E37^2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</si>
</sst>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9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</cellStyleXfs>
  <cellXfs count="59">
    <xf numFmtId="0" fontId="0" fillId="0" borderId="0" xfId="0"/>
    <xf numFmtId="0" fontId="3" fillId="3" borderId="1" xfId="3"/>
    <xf numFmtId="0" fontId="2" fillId="2" borderId="2" xfId="2"/>
    <xf numFmtId="0" fontId="2" fillId="2" borderId="2" xfId="2" applyAlignment="1">
      <alignment horizontal="center"/>
    </xf>
    <xf numFmtId="0" fontId="2" fillId="2" borderId="2" xfId="2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6" fillId="2" borderId="2" xfId="2" applyFont="1"/>
    <xf numFmtId="0" fontId="2" fillId="2" borderId="2" xfId="2" applyAlignment="1">
      <alignment horizontal="center" wrapText="1"/>
    </xf>
    <xf numFmtId="2" fontId="6" fillId="2" borderId="2" xfId="2" applyNumberFormat="1" applyFont="1"/>
    <xf numFmtId="0" fontId="5" fillId="2" borderId="2" xfId="2" applyFont="1" applyAlignment="1">
      <alignment horizontal="center" wrapText="1"/>
    </xf>
    <xf numFmtId="9" fontId="6" fillId="2" borderId="2" xfId="1" applyFont="1" applyFill="1" applyBorder="1"/>
    <xf numFmtId="1" fontId="6" fillId="2" borderId="2" xfId="2" applyNumberFormat="1" applyFont="1"/>
    <xf numFmtId="0" fontId="3" fillId="3" borderId="3" xfId="3" applyBorder="1"/>
    <xf numFmtId="0" fontId="2" fillId="2" borderId="2" xfId="2" applyBorder="1"/>
    <xf numFmtId="0" fontId="6" fillId="2" borderId="2" xfId="2" applyFont="1" applyBorder="1"/>
    <xf numFmtId="0" fontId="2" fillId="2" borderId="2" xfId="2" applyBorder="1" applyAlignment="1">
      <alignment horizontal="center" vertical="center"/>
    </xf>
    <xf numFmtId="0" fontId="6" fillId="2" borderId="2" xfId="2" applyFont="1" applyBorder="1" applyAlignment="1">
      <alignment horizontal="center" vertical="center"/>
    </xf>
    <xf numFmtId="2" fontId="6" fillId="2" borderId="2" xfId="2" applyNumberFormat="1" applyFont="1" applyBorder="1" applyAlignment="1">
      <alignment horizontal="center" vertical="center"/>
    </xf>
    <xf numFmtId="164" fontId="6" fillId="2" borderId="2" xfId="2" applyNumberFormat="1" applyFont="1" applyBorder="1" applyAlignment="1">
      <alignment horizontal="center" vertical="center"/>
    </xf>
    <xf numFmtId="9" fontId="6" fillId="2" borderId="2" xfId="2" applyNumberFormat="1" applyFont="1" applyBorder="1" applyAlignment="1">
      <alignment horizontal="center" vertical="center"/>
    </xf>
    <xf numFmtId="0" fontId="6" fillId="2" borderId="0" xfId="2" applyFont="1" applyBorder="1"/>
    <xf numFmtId="0" fontId="7" fillId="2" borderId="0" xfId="2" applyFont="1" applyBorder="1"/>
    <xf numFmtId="0" fontId="2" fillId="2" borderId="10" xfId="2" applyBorder="1" applyAlignment="1">
      <alignment horizontal="center" vertical="center"/>
    </xf>
    <xf numFmtId="0" fontId="6" fillId="2" borderId="10" xfId="2" applyFont="1" applyBorder="1" applyAlignment="1">
      <alignment horizontal="center" vertical="center"/>
    </xf>
    <xf numFmtId="0" fontId="2" fillId="2" borderId="11" xfId="2" applyBorder="1" applyAlignment="1">
      <alignment horizontal="center" vertical="center"/>
    </xf>
    <xf numFmtId="2" fontId="6" fillId="2" borderId="11" xfId="2" applyNumberFormat="1" applyFont="1" applyBorder="1" applyAlignment="1">
      <alignment horizontal="center" vertical="center"/>
    </xf>
    <xf numFmtId="0" fontId="6" fillId="2" borderId="2" xfId="2" applyFont="1" applyBorder="1" applyAlignment="1">
      <alignment horizontal="center" vertical="center"/>
    </xf>
    <xf numFmtId="0" fontId="1" fillId="4" borderId="0" xfId="4" applyAlignment="1">
      <alignment horizontal="center" vertical="center"/>
    </xf>
    <xf numFmtId="43" fontId="2" fillId="2" borderId="2" xfId="2" applyNumberFormat="1" applyBorder="1" applyAlignment="1">
      <alignment horizontal="center" vertical="center"/>
    </xf>
    <xf numFmtId="43" fontId="6" fillId="2" borderId="2" xfId="2" applyNumberFormat="1" applyFont="1" applyBorder="1" applyAlignment="1">
      <alignment horizontal="center" vertical="center"/>
    </xf>
    <xf numFmtId="0" fontId="6" fillId="2" borderId="10" xfId="2" applyFont="1" applyBorder="1" applyAlignment="1">
      <alignment horizontal="center" vertical="center"/>
    </xf>
    <xf numFmtId="0" fontId="6" fillId="2" borderId="11" xfId="2" applyFont="1" applyBorder="1" applyAlignment="1">
      <alignment horizontal="center" vertical="center"/>
    </xf>
    <xf numFmtId="0" fontId="6" fillId="2" borderId="2" xfId="2" applyFont="1"/>
    <xf numFmtId="0" fontId="7" fillId="2" borderId="2" xfId="2" applyFont="1"/>
    <xf numFmtId="0" fontId="2" fillId="2" borderId="2" xfId="2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2" borderId="0" xfId="2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2" xfId="2" applyAlignment="1">
      <alignment horizontal="center" vertical="center"/>
    </xf>
    <xf numFmtId="0" fontId="6" fillId="2" borderId="2" xfId="2" applyFont="1" applyAlignment="1">
      <alignment horizontal="center" vertical="center"/>
    </xf>
    <xf numFmtId="0" fontId="6" fillId="2" borderId="2" xfId="2" applyFont="1" applyAlignment="1">
      <alignment horizontal="center" vertical="center"/>
    </xf>
    <xf numFmtId="0" fontId="6" fillId="2" borderId="2" xfId="2" applyFont="1" applyAlignment="1">
      <alignment vertical="center"/>
    </xf>
    <xf numFmtId="0" fontId="6" fillId="2" borderId="2" xfId="2" applyFont="1" applyAlignment="1">
      <alignment horizontal="center"/>
    </xf>
    <xf numFmtId="0" fontId="0" fillId="0" borderId="14" xfId="0" applyBorder="1" applyAlignment="1">
      <alignment horizontal="center"/>
    </xf>
    <xf numFmtId="0" fontId="6" fillId="2" borderId="12" xfId="2" applyFont="1" applyBorder="1" applyAlignment="1">
      <alignment horizontal="center" vertical="center"/>
    </xf>
    <xf numFmtId="0" fontId="6" fillId="2" borderId="13" xfId="2" applyFont="1" applyBorder="1" applyAlignment="1">
      <alignment horizontal="center" vertical="center"/>
    </xf>
    <xf numFmtId="2" fontId="6" fillId="2" borderId="2" xfId="2" applyNumberFormat="1" applyFont="1" applyAlignment="1">
      <alignment horizontal="center" vertical="center"/>
    </xf>
    <xf numFmtId="43" fontId="6" fillId="2" borderId="2" xfId="2" applyNumberFormat="1" applyFont="1" applyAlignment="1">
      <alignment horizontal="center" vertical="center"/>
    </xf>
    <xf numFmtId="0" fontId="5" fillId="2" borderId="2" xfId="2" applyFont="1" applyAlignment="1">
      <alignment horizontal="center" vertical="center"/>
    </xf>
    <xf numFmtId="9" fontId="6" fillId="2" borderId="2" xfId="1" applyFont="1" applyFill="1" applyBorder="1" applyAlignment="1">
      <alignment horizontal="center" vertical="center"/>
    </xf>
    <xf numFmtId="1" fontId="6" fillId="2" borderId="2" xfId="2" applyNumberFormat="1" applyFont="1" applyAlignment="1">
      <alignment horizontal="center" vertical="center"/>
    </xf>
    <xf numFmtId="0" fontId="7" fillId="2" borderId="2" xfId="2" applyFont="1" applyAlignment="1">
      <alignment horizontal="center" vertical="center"/>
    </xf>
  </cellXfs>
  <cellStyles count="5">
    <cellStyle name="40% - Accent3" xfId="4" builtinId="39"/>
    <cellStyle name="Check Cell" xfId="3" builtinId="23"/>
    <cellStyle name="Normal" xfId="0" builtinId="0"/>
    <cellStyle name="Output" xfId="2" builtinId="21"/>
    <cellStyle name="Percent" xfId="1" builtinId="5"/>
  </cellStyles>
  <dxfs count="0"/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view="pageLayout" zoomScaleNormal="100" workbookViewId="0">
      <selection activeCell="H21" sqref="H21"/>
    </sheetView>
  </sheetViews>
  <sheetFormatPr defaultRowHeight="14.4" x14ac:dyDescent="0.3"/>
  <sheetData>
    <row r="1" spans="1:12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x14ac:dyDescent="0.3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x14ac:dyDescent="0.3">
      <c r="A3" s="29" t="s">
        <v>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2" x14ac:dyDescent="0.3">
      <c r="A4" s="4">
        <v>43</v>
      </c>
      <c r="B4" s="4">
        <v>37</v>
      </c>
      <c r="C4" s="4">
        <v>50</v>
      </c>
      <c r="D4" s="4">
        <v>51</v>
      </c>
      <c r="E4" s="4">
        <v>58</v>
      </c>
      <c r="F4" s="3">
        <v>105</v>
      </c>
      <c r="G4" s="3">
        <v>52</v>
      </c>
      <c r="H4" s="3">
        <v>45</v>
      </c>
      <c r="I4" s="3">
        <v>10</v>
      </c>
      <c r="J4" s="3">
        <v>43</v>
      </c>
      <c r="K4" s="3">
        <v>43</v>
      </c>
      <c r="L4" s="3">
        <v>45</v>
      </c>
    </row>
    <row r="5" spans="1:12" x14ac:dyDescent="0.3">
      <c r="A5" s="5"/>
      <c r="B5" s="5"/>
      <c r="C5" s="5"/>
      <c r="D5" s="5"/>
      <c r="E5" s="5"/>
    </row>
    <row r="6" spans="1:12" x14ac:dyDescent="0.3">
      <c r="A6" s="17" t="s">
        <v>3</v>
      </c>
      <c r="B6" s="17" t="s">
        <v>4</v>
      </c>
      <c r="C6" s="30" t="s">
        <v>5</v>
      </c>
      <c r="D6" s="30"/>
      <c r="E6" s="30"/>
    </row>
    <row r="7" spans="1:12" x14ac:dyDescent="0.3">
      <c r="A7" s="17" t="s">
        <v>6</v>
      </c>
      <c r="B7" s="18">
        <f>AVERAGE(A4:L4)</f>
        <v>48.5</v>
      </c>
      <c r="C7" s="28" t="s">
        <v>19</v>
      </c>
      <c r="D7" s="28"/>
      <c r="E7" s="28"/>
    </row>
    <row r="8" spans="1:12" x14ac:dyDescent="0.3">
      <c r="A8" s="17" t="s">
        <v>7</v>
      </c>
      <c r="B8" s="18">
        <f>MEDIAN(A4:L4)</f>
        <v>45</v>
      </c>
      <c r="C8" s="31" t="s">
        <v>20</v>
      </c>
      <c r="D8" s="31"/>
      <c r="E8" s="31"/>
    </row>
    <row r="9" spans="1:12" x14ac:dyDescent="0.3">
      <c r="A9" s="17" t="s">
        <v>8</v>
      </c>
      <c r="B9" s="18">
        <f>MODE(A4:L4)</f>
        <v>43</v>
      </c>
      <c r="C9" s="28" t="s">
        <v>21</v>
      </c>
      <c r="D9" s="28"/>
      <c r="E9" s="28"/>
    </row>
    <row r="10" spans="1:12" x14ac:dyDescent="0.3">
      <c r="A10" s="17" t="s">
        <v>9</v>
      </c>
      <c r="B10" s="18">
        <f>MIN(A4:L4)</f>
        <v>10</v>
      </c>
      <c r="C10" s="28" t="s">
        <v>22</v>
      </c>
      <c r="D10" s="28"/>
      <c r="E10" s="28"/>
    </row>
    <row r="11" spans="1:12" x14ac:dyDescent="0.3">
      <c r="A11" s="17" t="s">
        <v>10</v>
      </c>
      <c r="B11" s="18">
        <f>MAX(A4:L4)</f>
        <v>105</v>
      </c>
      <c r="C11" s="28" t="s">
        <v>23</v>
      </c>
      <c r="D11" s="28"/>
      <c r="E11" s="28"/>
    </row>
    <row r="12" spans="1:12" x14ac:dyDescent="0.3">
      <c r="A12" s="17" t="s">
        <v>11</v>
      </c>
      <c r="B12" s="18">
        <f>B11-B10</f>
        <v>95</v>
      </c>
      <c r="C12" s="28" t="s">
        <v>24</v>
      </c>
      <c r="D12" s="28"/>
      <c r="E12" s="28"/>
    </row>
    <row r="13" spans="1:12" x14ac:dyDescent="0.3">
      <c r="A13" s="17" t="s">
        <v>33</v>
      </c>
      <c r="B13" s="18">
        <f>QUARTILE(A4:L4,1)</f>
        <v>43</v>
      </c>
      <c r="C13" s="28" t="s">
        <v>25</v>
      </c>
      <c r="D13" s="28"/>
      <c r="E13" s="28"/>
    </row>
    <row r="14" spans="1:12" x14ac:dyDescent="0.3">
      <c r="A14" s="17" t="s">
        <v>34</v>
      </c>
      <c r="B14" s="18">
        <f>QUARTILE(A4:L4,3)</f>
        <v>51.25</v>
      </c>
      <c r="C14" s="28" t="s">
        <v>26</v>
      </c>
      <c r="D14" s="28"/>
      <c r="E14" s="28"/>
    </row>
    <row r="15" spans="1:12" x14ac:dyDescent="0.3">
      <c r="A15" s="17" t="s">
        <v>12</v>
      </c>
      <c r="B15" s="18">
        <f>B14-B13</f>
        <v>8.25</v>
      </c>
      <c r="C15" s="28" t="s">
        <v>27</v>
      </c>
      <c r="D15" s="28"/>
      <c r="E15" s="28"/>
    </row>
    <row r="16" spans="1:12" x14ac:dyDescent="0.3">
      <c r="A16" s="17" t="s">
        <v>13</v>
      </c>
      <c r="B16" s="18">
        <f>B15/2</f>
        <v>4.125</v>
      </c>
      <c r="C16" s="28" t="s">
        <v>28</v>
      </c>
      <c r="D16" s="28"/>
      <c r="E16" s="28"/>
    </row>
    <row r="17" spans="1:5" x14ac:dyDescent="0.3">
      <c r="A17" s="24" t="s">
        <v>14</v>
      </c>
      <c r="B17" s="25">
        <f>AVEDEV(A4:L4)</f>
        <v>12.25</v>
      </c>
      <c r="C17" s="32" t="s">
        <v>29</v>
      </c>
      <c r="D17" s="32"/>
      <c r="E17" s="32"/>
    </row>
    <row r="18" spans="1:5" x14ac:dyDescent="0.3">
      <c r="A18" s="26" t="s">
        <v>15</v>
      </c>
      <c r="B18" s="27">
        <f>STDEVP(A4:L4)</f>
        <v>20.479664710797067</v>
      </c>
      <c r="C18" s="33" t="s">
        <v>30</v>
      </c>
      <c r="D18" s="33"/>
      <c r="E18" s="33"/>
    </row>
    <row r="19" spans="1:5" x14ac:dyDescent="0.3">
      <c r="A19" s="17" t="s">
        <v>16</v>
      </c>
      <c r="B19" s="20">
        <f>B18/B7</f>
        <v>0.42226112805767146</v>
      </c>
      <c r="C19" s="28" t="s">
        <v>31</v>
      </c>
      <c r="D19" s="28"/>
      <c r="E19" s="28"/>
    </row>
    <row r="20" spans="1:5" x14ac:dyDescent="0.3">
      <c r="A20" s="17" t="s">
        <v>17</v>
      </c>
      <c r="B20" s="21">
        <f>B18/B7</f>
        <v>0.42226112805767146</v>
      </c>
      <c r="C20" s="28" t="s">
        <v>31</v>
      </c>
      <c r="D20" s="28"/>
      <c r="E20" s="28"/>
    </row>
    <row r="21" spans="1:5" x14ac:dyDescent="0.3">
      <c r="A21" s="17" t="s">
        <v>18</v>
      </c>
      <c r="B21" s="19">
        <f>B18^2</f>
        <v>419.41666666666674</v>
      </c>
      <c r="C21" s="28" t="s">
        <v>32</v>
      </c>
      <c r="D21" s="28"/>
      <c r="E21" s="28"/>
    </row>
  </sheetData>
  <mergeCells count="19">
    <mergeCell ref="C20:E20"/>
    <mergeCell ref="C21:E21"/>
    <mergeCell ref="C14:E14"/>
    <mergeCell ref="C15:E15"/>
    <mergeCell ref="C16:E16"/>
    <mergeCell ref="C17:E17"/>
    <mergeCell ref="C18:E18"/>
    <mergeCell ref="C19:E19"/>
    <mergeCell ref="C13:E13"/>
    <mergeCell ref="A1:L1"/>
    <mergeCell ref="A2:L2"/>
    <mergeCell ref="A3:L3"/>
    <mergeCell ref="C6:E6"/>
    <mergeCell ref="C7:E7"/>
    <mergeCell ref="C8:E8"/>
    <mergeCell ref="C9:E9"/>
    <mergeCell ref="C10:E10"/>
    <mergeCell ref="C11:E11"/>
    <mergeCell ref="C12:E12"/>
  </mergeCells>
  <printOptions headings="1" gridLines="1"/>
  <pageMargins left="0.7" right="0.7" top="0.75" bottom="0.75" header="0.3" footer="0.3"/>
  <pageSetup paperSize="9" scale="75" orientation="portrait" horizontalDpi="4294967293" verticalDpi="0" r:id="rId1"/>
  <headerFooter>
    <oddHeader>&amp;CName: Sulav Adhikari
Roll No.: 23081003
Lab: 1(a)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Layout" zoomScaleNormal="100" workbookViewId="0">
      <selection activeCell="C9" sqref="C9"/>
    </sheetView>
  </sheetViews>
  <sheetFormatPr defaultRowHeight="14.4" x14ac:dyDescent="0.3"/>
  <cols>
    <col min="1" max="1" width="12.5546875" customWidth="1"/>
    <col min="2" max="2" width="7.33203125" customWidth="1"/>
    <col min="3" max="3" width="8.109375" customWidth="1"/>
    <col min="6" max="6" width="13.109375" customWidth="1"/>
    <col min="7" max="7" width="6.44140625" customWidth="1"/>
    <col min="8" max="8" width="12.21875" customWidth="1"/>
  </cols>
  <sheetData>
    <row r="1" spans="1:12" ht="15" thickBot="1" x14ac:dyDescent="0.3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9"/>
    </row>
    <row r="2" spans="1:12" ht="15" thickBot="1" x14ac:dyDescent="0.35">
      <c r="A2" s="40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2"/>
    </row>
    <row r="3" spans="1:12" ht="15" thickBot="1" x14ac:dyDescent="0.35">
      <c r="A3" s="40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</row>
    <row r="4" spans="1:12" ht="15" thickBot="1" x14ac:dyDescent="0.35">
      <c r="A4" s="14" t="s">
        <v>35</v>
      </c>
      <c r="B4" s="14">
        <v>20</v>
      </c>
      <c r="C4" s="14">
        <v>30</v>
      </c>
      <c r="D4" s="14">
        <v>40</v>
      </c>
      <c r="E4" s="14">
        <v>50</v>
      </c>
      <c r="F4" s="14">
        <v>60</v>
      </c>
      <c r="G4" s="14">
        <v>70</v>
      </c>
    </row>
    <row r="5" spans="1:12" ht="15.6" thickTop="1" thickBot="1" x14ac:dyDescent="0.35">
      <c r="A5" s="1" t="s">
        <v>36</v>
      </c>
      <c r="B5" s="1">
        <v>8</v>
      </c>
      <c r="C5" s="1">
        <v>12</v>
      </c>
      <c r="D5" s="1">
        <v>20</v>
      </c>
      <c r="E5" s="1">
        <v>10</v>
      </c>
      <c r="F5" s="1">
        <v>6</v>
      </c>
      <c r="G5" s="1">
        <v>4</v>
      </c>
    </row>
    <row r="6" spans="1:12" ht="15" thickTop="1" x14ac:dyDescent="0.3"/>
    <row r="7" spans="1:12" x14ac:dyDescent="0.3">
      <c r="A7" s="2" t="s">
        <v>37</v>
      </c>
      <c r="B7" s="2" t="s">
        <v>38</v>
      </c>
      <c r="C7" s="2" t="s">
        <v>39</v>
      </c>
      <c r="D7" s="2" t="s">
        <v>40</v>
      </c>
      <c r="E7" s="15" t="s">
        <v>41</v>
      </c>
      <c r="F7" s="2" t="s">
        <v>42</v>
      </c>
    </row>
    <row r="8" spans="1:12" x14ac:dyDescent="0.3">
      <c r="A8" s="8">
        <v>20</v>
      </c>
      <c r="B8" s="8">
        <v>8</v>
      </c>
      <c r="C8" s="8">
        <v>8</v>
      </c>
      <c r="D8" s="8">
        <f>B8*A8</f>
        <v>160</v>
      </c>
      <c r="E8" s="16">
        <f>B8*A8^2</f>
        <v>3200</v>
      </c>
      <c r="F8" s="8">
        <f>B8*ABS(A8-E18)</f>
        <v>168</v>
      </c>
      <c r="H8" s="22" t="s">
        <v>43</v>
      </c>
      <c r="I8" s="7"/>
      <c r="J8" s="43" t="s">
        <v>55</v>
      </c>
      <c r="K8" s="43"/>
    </row>
    <row r="9" spans="1:12" x14ac:dyDescent="0.3">
      <c r="A9" s="8">
        <v>30</v>
      </c>
      <c r="B9" s="8">
        <v>12</v>
      </c>
      <c r="C9" s="8">
        <f>B9+C8</f>
        <v>20</v>
      </c>
      <c r="D9" s="8">
        <f t="shared" ref="D9:D13" si="0">B9*A9</f>
        <v>360</v>
      </c>
      <c r="E9" s="16">
        <f t="shared" ref="E9:E13" si="1">B9*A9^2</f>
        <v>10800</v>
      </c>
      <c r="F9" s="8">
        <f>B9*ABS(A9-E18)</f>
        <v>132</v>
      </c>
      <c r="H9" s="22" t="s">
        <v>44</v>
      </c>
      <c r="I9" s="7"/>
      <c r="J9" s="43" t="s">
        <v>56</v>
      </c>
      <c r="K9" s="43"/>
    </row>
    <row r="10" spans="1:12" x14ac:dyDescent="0.3">
      <c r="A10" s="8">
        <v>40</v>
      </c>
      <c r="B10" s="8">
        <v>20</v>
      </c>
      <c r="C10" s="8">
        <f t="shared" ref="C10:C13" si="2">B10+C9</f>
        <v>40</v>
      </c>
      <c r="D10" s="8">
        <f t="shared" si="0"/>
        <v>800</v>
      </c>
      <c r="E10" s="16">
        <f t="shared" si="1"/>
        <v>32000</v>
      </c>
      <c r="F10" s="8">
        <f>B10*ABS(A10-E18)</f>
        <v>20</v>
      </c>
      <c r="H10" s="22" t="s">
        <v>45</v>
      </c>
      <c r="I10" s="7"/>
    </row>
    <row r="11" spans="1:12" x14ac:dyDescent="0.3">
      <c r="A11" s="8">
        <v>50</v>
      </c>
      <c r="B11" s="8">
        <v>10</v>
      </c>
      <c r="C11" s="8">
        <f t="shared" si="2"/>
        <v>50</v>
      </c>
      <c r="D11" s="8">
        <f t="shared" si="0"/>
        <v>500</v>
      </c>
      <c r="E11" s="16">
        <f t="shared" si="1"/>
        <v>25000</v>
      </c>
      <c r="F11" s="8">
        <f>B11*ABS(A11-E18)</f>
        <v>90</v>
      </c>
      <c r="H11" s="23" t="s">
        <v>46</v>
      </c>
      <c r="I11" s="6"/>
    </row>
    <row r="12" spans="1:12" x14ac:dyDescent="0.3">
      <c r="A12" s="8">
        <v>60</v>
      </c>
      <c r="B12" s="8">
        <v>6</v>
      </c>
      <c r="C12" s="8">
        <f t="shared" si="2"/>
        <v>56</v>
      </c>
      <c r="D12" s="8">
        <f t="shared" si="0"/>
        <v>360</v>
      </c>
      <c r="E12" s="16">
        <f t="shared" si="1"/>
        <v>21600</v>
      </c>
      <c r="F12" s="8">
        <f>B12*ABS(A12-E18)</f>
        <v>114</v>
      </c>
      <c r="H12" s="23" t="s">
        <v>47</v>
      </c>
      <c r="I12" s="6"/>
    </row>
    <row r="13" spans="1:12" x14ac:dyDescent="0.3">
      <c r="A13" s="8">
        <v>70</v>
      </c>
      <c r="B13" s="8">
        <v>4</v>
      </c>
      <c r="C13" s="8">
        <f t="shared" si="2"/>
        <v>60</v>
      </c>
      <c r="D13" s="8">
        <f t="shared" si="0"/>
        <v>280</v>
      </c>
      <c r="E13" s="16">
        <f t="shared" si="1"/>
        <v>19600</v>
      </c>
      <c r="F13" s="8">
        <f>B13*ABS(A13-E18)</f>
        <v>116</v>
      </c>
      <c r="H13" s="23" t="s">
        <v>49</v>
      </c>
      <c r="I13" s="6"/>
    </row>
    <row r="14" spans="1:12" x14ac:dyDescent="0.3">
      <c r="A14" s="8"/>
      <c r="B14" s="8">
        <f>SUM(B8:B13)</f>
        <v>60</v>
      </c>
      <c r="C14" s="8"/>
      <c r="D14" s="8">
        <f>SUM(D8:D13)</f>
        <v>2460</v>
      </c>
      <c r="E14" s="16">
        <f>SUM(E8:E13)</f>
        <v>112200</v>
      </c>
      <c r="F14" s="8">
        <f>SUM(F8:F13)</f>
        <v>640</v>
      </c>
      <c r="H14" s="22"/>
    </row>
    <row r="17" spans="1:7" x14ac:dyDescent="0.3">
      <c r="A17" s="3" t="s">
        <v>3</v>
      </c>
      <c r="B17" s="3" t="s">
        <v>48</v>
      </c>
      <c r="C17" s="36" t="s">
        <v>5</v>
      </c>
      <c r="D17" s="36"/>
      <c r="E17" s="3" t="s">
        <v>4</v>
      </c>
      <c r="F17" s="36" t="s">
        <v>5</v>
      </c>
      <c r="G17" s="36"/>
    </row>
    <row r="18" spans="1:7" x14ac:dyDescent="0.3">
      <c r="A18" s="3" t="s">
        <v>6</v>
      </c>
      <c r="B18" s="8"/>
      <c r="C18" s="34" t="s">
        <v>57</v>
      </c>
      <c r="D18" s="34"/>
      <c r="E18" s="8">
        <f>D14/B14</f>
        <v>41</v>
      </c>
      <c r="F18" s="34" t="s">
        <v>60</v>
      </c>
      <c r="G18" s="34"/>
    </row>
    <row r="19" spans="1:7" x14ac:dyDescent="0.3">
      <c r="A19" s="3" t="s">
        <v>7</v>
      </c>
      <c r="B19" s="8">
        <f>(B14+1)/2</f>
        <v>30.5</v>
      </c>
      <c r="C19" s="34" t="s">
        <v>58</v>
      </c>
      <c r="D19" s="34"/>
      <c r="E19" s="8">
        <v>40</v>
      </c>
      <c r="F19" s="34" t="s">
        <v>61</v>
      </c>
      <c r="G19" s="34"/>
    </row>
    <row r="20" spans="1:7" x14ac:dyDescent="0.3">
      <c r="A20" s="3" t="s">
        <v>8</v>
      </c>
      <c r="B20" s="8">
        <f>MAX(B8:B13)</f>
        <v>20</v>
      </c>
      <c r="C20" s="34" t="s">
        <v>59</v>
      </c>
      <c r="D20" s="34"/>
      <c r="E20" s="8">
        <v>40</v>
      </c>
      <c r="F20" s="34" t="s">
        <v>62</v>
      </c>
      <c r="G20" s="34"/>
    </row>
    <row r="21" spans="1:7" x14ac:dyDescent="0.3">
      <c r="A21" s="9" t="s">
        <v>10</v>
      </c>
      <c r="B21" s="8"/>
      <c r="C21" s="34" t="s">
        <v>65</v>
      </c>
      <c r="D21" s="34"/>
      <c r="E21" s="8">
        <f>MAX(A8:A13)</f>
        <v>70</v>
      </c>
      <c r="F21" s="34" t="s">
        <v>65</v>
      </c>
      <c r="G21" s="34"/>
    </row>
    <row r="22" spans="1:7" x14ac:dyDescent="0.3">
      <c r="A22" s="9" t="s">
        <v>9</v>
      </c>
      <c r="B22" s="8"/>
      <c r="C22" s="34" t="s">
        <v>66</v>
      </c>
      <c r="D22" s="34"/>
      <c r="E22" s="8">
        <f>MIN(A8:A13)</f>
        <v>20</v>
      </c>
      <c r="F22" s="34" t="s">
        <v>66</v>
      </c>
      <c r="G22" s="34"/>
    </row>
    <row r="23" spans="1:7" x14ac:dyDescent="0.3">
      <c r="A23" s="9" t="s">
        <v>11</v>
      </c>
      <c r="B23" s="8"/>
      <c r="C23" s="34" t="s">
        <v>67</v>
      </c>
      <c r="D23" s="34"/>
      <c r="E23" s="8">
        <f>E21-E22</f>
        <v>50</v>
      </c>
      <c r="F23" s="34" t="s">
        <v>67</v>
      </c>
      <c r="G23" s="34"/>
    </row>
    <row r="24" spans="1:7" x14ac:dyDescent="0.3">
      <c r="A24" s="11" t="s">
        <v>50</v>
      </c>
      <c r="B24" s="8"/>
      <c r="C24" s="34" t="s">
        <v>68</v>
      </c>
      <c r="D24" s="34"/>
      <c r="E24" s="10">
        <f>E23/(E22+E21)</f>
        <v>0.55555555555555558</v>
      </c>
      <c r="F24" s="34" t="s">
        <v>68</v>
      </c>
      <c r="G24" s="34"/>
    </row>
    <row r="25" spans="1:7" x14ac:dyDescent="0.3">
      <c r="A25" s="9" t="s">
        <v>33</v>
      </c>
      <c r="B25" s="8">
        <f>(B14+1)/4</f>
        <v>15.25</v>
      </c>
      <c r="C25" s="34" t="s">
        <v>69</v>
      </c>
      <c r="D25" s="34"/>
      <c r="E25" s="8">
        <v>30</v>
      </c>
      <c r="F25" s="34" t="s">
        <v>63</v>
      </c>
      <c r="G25" s="34"/>
    </row>
    <row r="26" spans="1:7" x14ac:dyDescent="0.3">
      <c r="A26" s="9" t="s">
        <v>51</v>
      </c>
      <c r="B26" s="8">
        <f>3*(B14+1)/4</f>
        <v>45.75</v>
      </c>
      <c r="C26" s="34" t="s">
        <v>70</v>
      </c>
      <c r="D26" s="34"/>
      <c r="E26" s="8">
        <v>50</v>
      </c>
      <c r="F26" s="34" t="s">
        <v>64</v>
      </c>
      <c r="G26" s="34"/>
    </row>
    <row r="27" spans="1:7" x14ac:dyDescent="0.3">
      <c r="A27" s="9" t="s">
        <v>12</v>
      </c>
      <c r="B27" s="8"/>
      <c r="C27" s="34" t="s">
        <v>71</v>
      </c>
      <c r="D27" s="34"/>
      <c r="E27" s="8">
        <f>E26-E25</f>
        <v>20</v>
      </c>
      <c r="F27" s="34" t="s">
        <v>71</v>
      </c>
      <c r="G27" s="34"/>
    </row>
    <row r="28" spans="1:7" x14ac:dyDescent="0.3">
      <c r="A28" s="9" t="s">
        <v>13</v>
      </c>
      <c r="B28" s="8"/>
      <c r="C28" s="34" t="s">
        <v>72</v>
      </c>
      <c r="D28" s="34"/>
      <c r="E28" s="8">
        <f>E27/2</f>
        <v>10</v>
      </c>
      <c r="F28" s="34" t="s">
        <v>72</v>
      </c>
      <c r="G28" s="34"/>
    </row>
    <row r="29" spans="1:7" x14ac:dyDescent="0.3">
      <c r="A29" s="9" t="s">
        <v>52</v>
      </c>
      <c r="B29" s="8"/>
      <c r="C29" s="34" t="s">
        <v>73</v>
      </c>
      <c r="D29" s="34"/>
      <c r="E29" s="8">
        <f>E27/(E26+E25)</f>
        <v>0.25</v>
      </c>
      <c r="F29" s="34" t="s">
        <v>73</v>
      </c>
      <c r="G29" s="34"/>
    </row>
    <row r="30" spans="1:7" x14ac:dyDescent="0.3">
      <c r="A30" s="9" t="s">
        <v>14</v>
      </c>
      <c r="B30" s="8"/>
      <c r="C30" s="34" t="s">
        <v>74</v>
      </c>
      <c r="D30" s="34"/>
      <c r="E30" s="10">
        <f>F14/B14</f>
        <v>10.666666666666666</v>
      </c>
      <c r="F30" s="34" t="s">
        <v>74</v>
      </c>
      <c r="G30" s="34"/>
    </row>
    <row r="31" spans="1:7" x14ac:dyDescent="0.3">
      <c r="A31" s="3" t="s">
        <v>15</v>
      </c>
      <c r="B31" s="8"/>
      <c r="C31" s="35" t="s">
        <v>75</v>
      </c>
      <c r="D31" s="35"/>
      <c r="E31" s="10">
        <f>SQRT(E14/B14-E18^2)</f>
        <v>13.74772708486752</v>
      </c>
      <c r="F31" s="35" t="s">
        <v>75</v>
      </c>
      <c r="G31" s="35"/>
    </row>
    <row r="32" spans="1:7" x14ac:dyDescent="0.3">
      <c r="A32" s="3" t="s">
        <v>53</v>
      </c>
      <c r="B32" s="8"/>
      <c r="C32" s="34" t="s">
        <v>76</v>
      </c>
      <c r="D32" s="34"/>
      <c r="E32" s="8">
        <f>E31/E18</f>
        <v>0.33531041670408585</v>
      </c>
      <c r="F32" s="34" t="s">
        <v>76</v>
      </c>
      <c r="G32" s="34"/>
    </row>
    <row r="33" spans="1:7" x14ac:dyDescent="0.3">
      <c r="A33" s="3" t="s">
        <v>17</v>
      </c>
      <c r="B33" s="8"/>
      <c r="C33" s="34" t="s">
        <v>76</v>
      </c>
      <c r="D33" s="34"/>
      <c r="E33" s="12">
        <f>E31/E18</f>
        <v>0.33531041670408585</v>
      </c>
      <c r="F33" s="34" t="s">
        <v>76</v>
      </c>
      <c r="G33" s="34"/>
    </row>
    <row r="34" spans="1:7" x14ac:dyDescent="0.3">
      <c r="A34" s="3" t="s">
        <v>54</v>
      </c>
      <c r="B34" s="8"/>
      <c r="C34" s="34" t="s">
        <v>77</v>
      </c>
      <c r="D34" s="34"/>
      <c r="E34" s="13">
        <f>E31^2</f>
        <v>189</v>
      </c>
      <c r="F34" s="34" t="s">
        <v>77</v>
      </c>
      <c r="G34" s="34"/>
    </row>
  </sheetData>
  <mergeCells count="41">
    <mergeCell ref="A1:L1"/>
    <mergeCell ref="A2:L2"/>
    <mergeCell ref="A3:L3"/>
    <mergeCell ref="J8:K8"/>
    <mergeCell ref="J9:K9"/>
    <mergeCell ref="F17:G17"/>
    <mergeCell ref="F18:G18"/>
    <mergeCell ref="F19:G19"/>
    <mergeCell ref="F20:G20"/>
    <mergeCell ref="F21:G21"/>
    <mergeCell ref="F33:G33"/>
    <mergeCell ref="F34:G34"/>
    <mergeCell ref="F23:G23"/>
    <mergeCell ref="F24:G24"/>
    <mergeCell ref="F25:G25"/>
    <mergeCell ref="F26:G26"/>
    <mergeCell ref="F27:G27"/>
    <mergeCell ref="F28:G28"/>
    <mergeCell ref="C22:D22"/>
    <mergeCell ref="F29:G29"/>
    <mergeCell ref="F30:G30"/>
    <mergeCell ref="F31:G31"/>
    <mergeCell ref="F32:G32"/>
    <mergeCell ref="F22:G22"/>
    <mergeCell ref="C17:D17"/>
    <mergeCell ref="C18:D18"/>
    <mergeCell ref="C19:D19"/>
    <mergeCell ref="C20:D20"/>
    <mergeCell ref="C21:D21"/>
    <mergeCell ref="C34:D34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</mergeCells>
  <printOptions headings="1" gridLines="1"/>
  <pageMargins left="0.7" right="0.7" top="0.75" bottom="0.75" header="0.3" footer="0.3"/>
  <pageSetup paperSize="9" scale="70" orientation="portrait" horizontalDpi="4294967293" verticalDpi="0" r:id="rId1"/>
  <headerFooter>
    <oddHeader>&amp;CName: Sulav Adhikari
Roll No.: 23081003
Lab: 1(b)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view="pageLayout" zoomScaleNormal="100" workbookViewId="0">
      <selection activeCell="J33" sqref="J33"/>
    </sheetView>
  </sheetViews>
  <sheetFormatPr defaultRowHeight="14.4" x14ac:dyDescent="0.3"/>
  <cols>
    <col min="8" max="8" width="10.109375" customWidth="1"/>
  </cols>
  <sheetData>
    <row r="1" spans="1:12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x14ac:dyDescent="0.3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x14ac:dyDescent="0.3">
      <c r="A3" s="44" t="s">
        <v>2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2" x14ac:dyDescent="0.3">
      <c r="A4" s="4" t="s">
        <v>78</v>
      </c>
      <c r="B4" s="4" t="s">
        <v>79</v>
      </c>
      <c r="C4" s="4" t="s">
        <v>80</v>
      </c>
      <c r="D4" s="4" t="s">
        <v>81</v>
      </c>
      <c r="E4" s="4" t="s">
        <v>82</v>
      </c>
      <c r="F4" s="4" t="s">
        <v>83</v>
      </c>
      <c r="G4" s="4" t="s">
        <v>84</v>
      </c>
    </row>
    <row r="5" spans="1:12" x14ac:dyDescent="0.3">
      <c r="A5" s="4" t="s">
        <v>85</v>
      </c>
      <c r="B5" s="4">
        <v>5</v>
      </c>
      <c r="C5" s="4">
        <v>10</v>
      </c>
      <c r="D5" s="4">
        <v>25</v>
      </c>
      <c r="E5" s="4">
        <v>30</v>
      </c>
      <c r="F5" s="4">
        <v>20</v>
      </c>
      <c r="G5" s="4">
        <v>10</v>
      </c>
    </row>
    <row r="7" spans="1:12" x14ac:dyDescent="0.3">
      <c r="A7" s="4" t="s">
        <v>86</v>
      </c>
      <c r="B7" s="4" t="s">
        <v>38</v>
      </c>
      <c r="C7" s="4" t="s">
        <v>87</v>
      </c>
      <c r="D7" s="4" t="s">
        <v>88</v>
      </c>
      <c r="E7" s="4" t="s">
        <v>89</v>
      </c>
      <c r="F7" s="4" t="s">
        <v>39</v>
      </c>
      <c r="G7" s="4" t="s">
        <v>90</v>
      </c>
      <c r="H7" s="4" t="s">
        <v>92</v>
      </c>
      <c r="I7" s="45" t="s">
        <v>91</v>
      </c>
      <c r="J7" s="45"/>
    </row>
    <row r="8" spans="1:12" x14ac:dyDescent="0.3">
      <c r="A8" s="46" t="s">
        <v>93</v>
      </c>
      <c r="B8" s="46">
        <v>5</v>
      </c>
      <c r="C8" s="46">
        <v>0</v>
      </c>
      <c r="D8" s="46">
        <v>10</v>
      </c>
      <c r="E8" s="46">
        <f>(D8+C8)/2</f>
        <v>5</v>
      </c>
      <c r="F8" s="46">
        <v>5</v>
      </c>
      <c r="G8" s="46">
        <f>D8-C8</f>
        <v>10</v>
      </c>
      <c r="H8" s="48">
        <f>B8*E8^2</f>
        <v>125</v>
      </c>
      <c r="I8" s="49">
        <f>B8*ABS(E8-E24)</f>
        <v>140</v>
      </c>
      <c r="J8" s="49"/>
    </row>
    <row r="9" spans="1:12" x14ac:dyDescent="0.3">
      <c r="A9" s="46" t="s">
        <v>80</v>
      </c>
      <c r="B9" s="46">
        <v>10</v>
      </c>
      <c r="C9" s="46">
        <v>10</v>
      </c>
      <c r="D9" s="46">
        <v>20</v>
      </c>
      <c r="E9" s="46">
        <f t="shared" ref="E9:E13" si="0">(D9+C9)/2</f>
        <v>15</v>
      </c>
      <c r="F9" s="46">
        <f>F8+B9</f>
        <v>15</v>
      </c>
      <c r="G9" s="46">
        <f t="shared" ref="G9:G13" si="1">D9-C9</f>
        <v>10</v>
      </c>
      <c r="H9" s="48">
        <f t="shared" ref="H9:H13" si="2">B9*E9^2</f>
        <v>2250</v>
      </c>
      <c r="I9" s="49">
        <f>B9*ABS(E9-E24)</f>
        <v>180</v>
      </c>
      <c r="J9" s="49"/>
    </row>
    <row r="10" spans="1:12" x14ac:dyDescent="0.3">
      <c r="A10" s="46" t="s">
        <v>81</v>
      </c>
      <c r="B10" s="46">
        <v>25</v>
      </c>
      <c r="C10" s="46">
        <v>20</v>
      </c>
      <c r="D10" s="46">
        <v>30</v>
      </c>
      <c r="E10" s="46">
        <f t="shared" si="0"/>
        <v>25</v>
      </c>
      <c r="F10" s="46">
        <f t="shared" ref="F10:F13" si="3">F9+B10</f>
        <v>40</v>
      </c>
      <c r="G10" s="46">
        <f t="shared" si="1"/>
        <v>10</v>
      </c>
      <c r="H10" s="48">
        <f t="shared" si="2"/>
        <v>15625</v>
      </c>
      <c r="I10" s="49">
        <f>B10*ABS(E10-E24)</f>
        <v>200</v>
      </c>
      <c r="J10" s="49"/>
    </row>
    <row r="11" spans="1:12" x14ac:dyDescent="0.3">
      <c r="A11" s="46" t="s">
        <v>82</v>
      </c>
      <c r="B11" s="46">
        <v>30</v>
      </c>
      <c r="C11" s="46">
        <v>30</v>
      </c>
      <c r="D11" s="46">
        <v>40</v>
      </c>
      <c r="E11" s="46">
        <f t="shared" si="0"/>
        <v>35</v>
      </c>
      <c r="F11" s="46">
        <f t="shared" si="3"/>
        <v>70</v>
      </c>
      <c r="G11" s="46">
        <f t="shared" si="1"/>
        <v>10</v>
      </c>
      <c r="H11" s="48">
        <f t="shared" si="2"/>
        <v>36750</v>
      </c>
      <c r="I11" s="49">
        <f>B11*ABS(E11-E24)</f>
        <v>60</v>
      </c>
      <c r="J11" s="49"/>
    </row>
    <row r="12" spans="1:12" x14ac:dyDescent="0.3">
      <c r="A12" s="46" t="s">
        <v>94</v>
      </c>
      <c r="B12" s="46">
        <v>20</v>
      </c>
      <c r="C12" s="46">
        <v>40</v>
      </c>
      <c r="D12" s="46">
        <v>50</v>
      </c>
      <c r="E12" s="46">
        <f t="shared" si="0"/>
        <v>45</v>
      </c>
      <c r="F12" s="46">
        <f t="shared" si="3"/>
        <v>90</v>
      </c>
      <c r="G12" s="46">
        <f t="shared" si="1"/>
        <v>10</v>
      </c>
      <c r="H12" s="48">
        <f t="shared" si="2"/>
        <v>40500</v>
      </c>
      <c r="I12" s="49">
        <f>B12*ABS(E12-E24)</f>
        <v>240</v>
      </c>
      <c r="J12" s="49"/>
    </row>
    <row r="13" spans="1:12" x14ac:dyDescent="0.3">
      <c r="A13" s="46" t="s">
        <v>84</v>
      </c>
      <c r="B13" s="46">
        <v>10</v>
      </c>
      <c r="C13" s="46">
        <v>50</v>
      </c>
      <c r="D13" s="46">
        <v>60</v>
      </c>
      <c r="E13" s="46">
        <f t="shared" si="0"/>
        <v>55</v>
      </c>
      <c r="F13" s="46">
        <f t="shared" si="3"/>
        <v>100</v>
      </c>
      <c r="G13" s="46">
        <f t="shared" si="1"/>
        <v>10</v>
      </c>
      <c r="H13" s="48">
        <f t="shared" si="2"/>
        <v>30250</v>
      </c>
      <c r="I13" s="49">
        <f>B13*ABS(E13-E24)</f>
        <v>220</v>
      </c>
      <c r="J13" s="49"/>
    </row>
    <row r="14" spans="1:12" x14ac:dyDescent="0.3">
      <c r="B14">
        <f>SUM(B8:B13)</f>
        <v>100</v>
      </c>
      <c r="H14">
        <f t="shared" ref="H14" si="4">SUM(H8:H13)</f>
        <v>125500</v>
      </c>
      <c r="I14" s="50">
        <f>SUM(I8:I13)</f>
        <v>1040</v>
      </c>
      <c r="J14" s="50"/>
    </row>
    <row r="15" spans="1:12" x14ac:dyDescent="0.3">
      <c r="J15" t="s">
        <v>95</v>
      </c>
      <c r="K15" s="44" t="s">
        <v>5</v>
      </c>
      <c r="L15" s="44"/>
    </row>
    <row r="16" spans="1:12" x14ac:dyDescent="0.3">
      <c r="J16" t="s">
        <v>96</v>
      </c>
      <c r="K16" s="44" t="s">
        <v>102</v>
      </c>
      <c r="L16" s="44"/>
    </row>
    <row r="17" spans="1:12" x14ac:dyDescent="0.3">
      <c r="J17" t="s">
        <v>97</v>
      </c>
      <c r="K17" s="44" t="s">
        <v>103</v>
      </c>
      <c r="L17" s="44"/>
    </row>
    <row r="18" spans="1:12" x14ac:dyDescent="0.3">
      <c r="J18" t="s">
        <v>98</v>
      </c>
      <c r="K18" s="44" t="s">
        <v>104</v>
      </c>
      <c r="L18" s="44"/>
    </row>
    <row r="19" spans="1:12" x14ac:dyDescent="0.3">
      <c r="J19" t="s">
        <v>99</v>
      </c>
      <c r="K19" s="44" t="s">
        <v>105</v>
      </c>
      <c r="L19" s="44"/>
    </row>
    <row r="20" spans="1:12" x14ac:dyDescent="0.3">
      <c r="J20" t="s">
        <v>100</v>
      </c>
      <c r="K20" s="44" t="s">
        <v>106</v>
      </c>
      <c r="L20" s="44"/>
    </row>
    <row r="21" spans="1:12" x14ac:dyDescent="0.3">
      <c r="J21" t="s">
        <v>101</v>
      </c>
      <c r="K21" s="44" t="s">
        <v>107</v>
      </c>
      <c r="L21" s="44"/>
    </row>
    <row r="23" spans="1:12" x14ac:dyDescent="0.3">
      <c r="A23" s="4" t="s">
        <v>3</v>
      </c>
      <c r="B23" s="4" t="s">
        <v>108</v>
      </c>
      <c r="C23" s="45" t="s">
        <v>5</v>
      </c>
      <c r="D23" s="45"/>
      <c r="E23" s="4" t="s">
        <v>4</v>
      </c>
      <c r="F23" s="45" t="s">
        <v>5</v>
      </c>
      <c r="G23" s="45"/>
      <c r="H23" s="45"/>
    </row>
    <row r="24" spans="1:12" x14ac:dyDescent="0.3">
      <c r="A24" s="4" t="s">
        <v>6</v>
      </c>
      <c r="B24" s="46"/>
      <c r="C24" s="51"/>
      <c r="D24" s="52"/>
      <c r="E24" s="46">
        <f>SUMPRODUCT(B8:B13,E8:E13)/B14</f>
        <v>33</v>
      </c>
      <c r="F24" s="58" t="s">
        <v>117</v>
      </c>
      <c r="G24" s="58"/>
      <c r="H24" s="58"/>
    </row>
    <row r="25" spans="1:12" x14ac:dyDescent="0.3">
      <c r="A25" s="4" t="s">
        <v>7</v>
      </c>
      <c r="B25" s="46">
        <f>B14/2</f>
        <v>50</v>
      </c>
      <c r="C25" s="51" t="s">
        <v>110</v>
      </c>
      <c r="D25" s="52"/>
      <c r="E25" s="53">
        <f>C11+(B25-F10)/B11*G11</f>
        <v>33.333333333333336</v>
      </c>
      <c r="F25" s="47" t="s">
        <v>111</v>
      </c>
      <c r="G25" s="47"/>
      <c r="H25" s="47"/>
    </row>
    <row r="26" spans="1:12" x14ac:dyDescent="0.3">
      <c r="A26" s="4" t="s">
        <v>8</v>
      </c>
      <c r="B26" s="46">
        <f>MAX(B8:B13)</f>
        <v>30</v>
      </c>
      <c r="C26" s="51" t="s">
        <v>59</v>
      </c>
      <c r="D26" s="52"/>
      <c r="E26" s="53">
        <f>C11+(B11-B10)/(2*B11-B10-B12)*G11</f>
        <v>33.333333333333336</v>
      </c>
      <c r="F26" s="58" t="s">
        <v>112</v>
      </c>
      <c r="G26" s="58"/>
      <c r="H26" s="58"/>
    </row>
    <row r="27" spans="1:12" x14ac:dyDescent="0.3">
      <c r="A27" s="4" t="s">
        <v>10</v>
      </c>
      <c r="B27" s="46"/>
      <c r="C27" s="51"/>
      <c r="D27" s="52"/>
      <c r="E27" s="46">
        <v>60</v>
      </c>
      <c r="F27" s="47" t="s">
        <v>113</v>
      </c>
      <c r="G27" s="47"/>
      <c r="H27" s="47"/>
    </row>
    <row r="28" spans="1:12" x14ac:dyDescent="0.3">
      <c r="A28" s="4" t="s">
        <v>9</v>
      </c>
      <c r="B28" s="46"/>
      <c r="C28" s="51"/>
      <c r="D28" s="52"/>
      <c r="E28" s="46">
        <v>0</v>
      </c>
      <c r="F28" s="47" t="s">
        <v>114</v>
      </c>
      <c r="G28" s="47"/>
      <c r="H28" s="47"/>
    </row>
    <row r="29" spans="1:12" x14ac:dyDescent="0.3">
      <c r="A29" s="4" t="s">
        <v>11</v>
      </c>
      <c r="B29" s="46"/>
      <c r="C29" s="51"/>
      <c r="D29" s="52"/>
      <c r="E29" s="46">
        <f>E27-E28</f>
        <v>60</v>
      </c>
      <c r="F29" s="54" t="s">
        <v>118</v>
      </c>
      <c r="G29" s="54"/>
      <c r="H29" s="54"/>
    </row>
    <row r="30" spans="1:12" x14ac:dyDescent="0.3">
      <c r="A30" s="55" t="s">
        <v>109</v>
      </c>
      <c r="B30" s="46"/>
      <c r="C30" s="51"/>
      <c r="D30" s="52"/>
      <c r="E30" s="46">
        <f>E29/(E27+E28)</f>
        <v>1</v>
      </c>
      <c r="F30" s="47" t="s">
        <v>119</v>
      </c>
      <c r="G30" s="47"/>
      <c r="H30" s="47"/>
    </row>
    <row r="31" spans="1:12" x14ac:dyDescent="0.3">
      <c r="A31" s="4" t="s">
        <v>33</v>
      </c>
      <c r="B31" s="46">
        <f>B14/4</f>
        <v>25</v>
      </c>
      <c r="C31" s="51" t="s">
        <v>115</v>
      </c>
      <c r="D31" s="52"/>
      <c r="E31" s="46">
        <f>C10+(B31-F9)/B10*G10</f>
        <v>24</v>
      </c>
      <c r="F31" s="47" t="s">
        <v>120</v>
      </c>
      <c r="G31" s="47"/>
      <c r="H31" s="47"/>
    </row>
    <row r="32" spans="1:12" x14ac:dyDescent="0.3">
      <c r="A32" s="4" t="s">
        <v>51</v>
      </c>
      <c r="B32" s="46">
        <f>B31*3</f>
        <v>75</v>
      </c>
      <c r="C32" s="51" t="s">
        <v>116</v>
      </c>
      <c r="D32" s="52"/>
      <c r="E32" s="46">
        <f>C12+(B32-F11)/B12*G12</f>
        <v>42.5</v>
      </c>
      <c r="F32" s="47" t="s">
        <v>121</v>
      </c>
      <c r="G32" s="47"/>
      <c r="H32" s="47"/>
    </row>
    <row r="33" spans="1:8" x14ac:dyDescent="0.3">
      <c r="A33" s="4" t="s">
        <v>12</v>
      </c>
      <c r="B33" s="46"/>
      <c r="C33" s="51"/>
      <c r="D33" s="52"/>
      <c r="E33" s="46">
        <f>E32-E31</f>
        <v>18.5</v>
      </c>
      <c r="F33" s="47" t="s">
        <v>122</v>
      </c>
      <c r="G33" s="47"/>
      <c r="H33" s="47"/>
    </row>
    <row r="34" spans="1:8" x14ac:dyDescent="0.3">
      <c r="A34" s="4" t="s">
        <v>13</v>
      </c>
      <c r="B34" s="46"/>
      <c r="C34" s="51"/>
      <c r="D34" s="52"/>
      <c r="E34" s="46">
        <f>E33/2</f>
        <v>9.25</v>
      </c>
      <c r="F34" s="47" t="s">
        <v>123</v>
      </c>
      <c r="G34" s="47"/>
      <c r="H34" s="47"/>
    </row>
    <row r="35" spans="1:8" x14ac:dyDescent="0.3">
      <c r="A35" s="4" t="s">
        <v>52</v>
      </c>
      <c r="B35" s="46"/>
      <c r="C35" s="51"/>
      <c r="D35" s="52"/>
      <c r="E35" s="53">
        <f>E33/(E32+E31)</f>
        <v>0.2781954887218045</v>
      </c>
      <c r="F35" s="47" t="s">
        <v>124</v>
      </c>
      <c r="G35" s="47"/>
      <c r="H35" s="47"/>
    </row>
    <row r="36" spans="1:8" x14ac:dyDescent="0.3">
      <c r="A36" s="4" t="s">
        <v>14</v>
      </c>
      <c r="B36" s="46"/>
      <c r="C36" s="51"/>
      <c r="D36" s="52"/>
      <c r="E36" s="46">
        <f>I14/B14</f>
        <v>10.4</v>
      </c>
      <c r="F36" s="47" t="s">
        <v>125</v>
      </c>
      <c r="G36" s="47"/>
      <c r="H36" s="47"/>
    </row>
    <row r="37" spans="1:8" x14ac:dyDescent="0.3">
      <c r="A37" s="4" t="s">
        <v>15</v>
      </c>
      <c r="B37" s="46"/>
      <c r="C37" s="51"/>
      <c r="D37" s="52"/>
      <c r="E37" s="53">
        <f>SQRT(H14/B14-E24^2)</f>
        <v>12.884098726725126</v>
      </c>
      <c r="F37" s="47" t="s">
        <v>126</v>
      </c>
      <c r="G37" s="47"/>
      <c r="H37" s="47"/>
    </row>
    <row r="38" spans="1:8" x14ac:dyDescent="0.3">
      <c r="A38" s="4" t="s">
        <v>17</v>
      </c>
      <c r="B38" s="46"/>
      <c r="C38" s="51"/>
      <c r="D38" s="52"/>
      <c r="E38" s="56">
        <f>E37/E24</f>
        <v>0.39042723414318564</v>
      </c>
      <c r="F38" s="47" t="s">
        <v>127</v>
      </c>
      <c r="G38" s="47"/>
      <c r="H38" s="47"/>
    </row>
    <row r="39" spans="1:8" x14ac:dyDescent="0.3">
      <c r="A39" s="4" t="s">
        <v>54</v>
      </c>
      <c r="B39" s="46"/>
      <c r="C39" s="51"/>
      <c r="D39" s="52"/>
      <c r="E39" s="57">
        <f>E37^2</f>
        <v>166.00000000000003</v>
      </c>
      <c r="F39" s="47" t="s">
        <v>128</v>
      </c>
      <c r="G39" s="47"/>
      <c r="H39" s="47"/>
    </row>
  </sheetData>
  <mergeCells count="52">
    <mergeCell ref="F32:H32"/>
    <mergeCell ref="I14:J14"/>
    <mergeCell ref="F30:H30"/>
    <mergeCell ref="F31:H31"/>
    <mergeCell ref="F39:H39"/>
    <mergeCell ref="F38:H38"/>
    <mergeCell ref="F37:H37"/>
    <mergeCell ref="F36:H36"/>
    <mergeCell ref="F35:H35"/>
    <mergeCell ref="F34:H34"/>
    <mergeCell ref="F33:H33"/>
    <mergeCell ref="F23:H23"/>
    <mergeCell ref="F24:H24"/>
    <mergeCell ref="F26:H26"/>
    <mergeCell ref="F27:H27"/>
    <mergeCell ref="F28:H28"/>
    <mergeCell ref="F25:H25"/>
    <mergeCell ref="F29:H29"/>
    <mergeCell ref="C39:D39"/>
    <mergeCell ref="C33:D33"/>
    <mergeCell ref="C34:D34"/>
    <mergeCell ref="C35:D35"/>
    <mergeCell ref="C36:D36"/>
    <mergeCell ref="C37:D37"/>
    <mergeCell ref="C38:D38"/>
    <mergeCell ref="C27:D27"/>
    <mergeCell ref="C28:D28"/>
    <mergeCell ref="C29:D29"/>
    <mergeCell ref="C30:D30"/>
    <mergeCell ref="C31:D31"/>
    <mergeCell ref="C32:D32"/>
    <mergeCell ref="K21:L21"/>
    <mergeCell ref="C23:D23"/>
    <mergeCell ref="C24:D24"/>
    <mergeCell ref="C25:D25"/>
    <mergeCell ref="C26:D26"/>
    <mergeCell ref="K15:L15"/>
    <mergeCell ref="K16:L16"/>
    <mergeCell ref="K17:L17"/>
    <mergeCell ref="K18:L18"/>
    <mergeCell ref="K19:L19"/>
    <mergeCell ref="K20:L20"/>
    <mergeCell ref="I8:J8"/>
    <mergeCell ref="I9:J9"/>
    <mergeCell ref="I10:J10"/>
    <mergeCell ref="I11:J11"/>
    <mergeCell ref="A1:L1"/>
    <mergeCell ref="A2:L2"/>
    <mergeCell ref="A3:L3"/>
    <mergeCell ref="I7:J7"/>
    <mergeCell ref="I12:J12"/>
    <mergeCell ref="I13:J13"/>
  </mergeCells>
  <printOptions headings="1" gridLines="1"/>
  <pageMargins left="1" right="1" top="1" bottom="1" header="0.5" footer="0.5"/>
  <pageSetup paperSize="9" scale="70" orientation="portrait" horizontalDpi="4294967293" verticalDpi="0" r:id="rId1"/>
  <headerFooter>
    <oddHeader>&amp;CName: Sulav Adhikari
Roll No.: 23081003
Lab: 1(c)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2023-07-31T15:00:19Z</dcterms:modified>
</cp:coreProperties>
</file>