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/>
  <mc:AlternateContent xmlns:mc="http://schemas.openxmlformats.org/markup-compatibility/2006">
    <mc:Choice Requires="x15">
      <x15ac:absPath xmlns:x15ac="http://schemas.microsoft.com/office/spreadsheetml/2010/11/ac" url="/Users/sulav/sulav_folder/self_learning/Website/downloads/"/>
    </mc:Choice>
  </mc:AlternateContent>
  <xr:revisionPtr revIDLastSave="0" documentId="13_ncr:1_{6CB6330F-0860-254D-A87A-978D3ADB58DE}" xr6:coauthVersionLast="36" xr6:coauthVersionMax="36" xr10:uidLastSave="{00000000-0000-0000-0000-000000000000}"/>
  <bookViews>
    <workbookView xWindow="0" yWindow="460" windowWidth="28800" windowHeight="16620" xr2:uid="{00000000-000D-0000-FFFF-FFFF00000000}"/>
  </bookViews>
  <sheets>
    <sheet name="Annual Salary Calculator" sheetId="1" r:id="rId1"/>
  </sheets>
  <calcPr calcId="181029"/>
</workbook>
</file>

<file path=xl/calcChain.xml><?xml version="1.0" encoding="utf-8"?>
<calcChain xmlns="http://schemas.openxmlformats.org/spreadsheetml/2006/main">
  <c r="D7" i="1" l="1"/>
  <c r="D18" i="1" s="1"/>
  <c r="E7" i="1"/>
  <c r="E18" i="1" s="1"/>
  <c r="F7" i="1"/>
  <c r="G7" i="1"/>
  <c r="H7" i="1"/>
  <c r="H18" i="1" s="1"/>
  <c r="I7" i="1"/>
  <c r="I18" i="1" s="1"/>
  <c r="J7" i="1"/>
  <c r="K7" i="1"/>
  <c r="L7" i="1"/>
  <c r="L18" i="1" s="1"/>
  <c r="M7" i="1"/>
  <c r="M18" i="1" s="1"/>
  <c r="N7" i="1"/>
  <c r="C7" i="1"/>
  <c r="C3" i="1"/>
  <c r="D8" i="1" s="1"/>
  <c r="O20" i="1"/>
  <c r="O19" i="1"/>
  <c r="O13" i="1"/>
  <c r="O11" i="1"/>
  <c r="O10" i="1"/>
  <c r="O9" i="1"/>
  <c r="C8" i="1" l="1"/>
  <c r="N8" i="1"/>
  <c r="M8" i="1"/>
  <c r="G8" i="1"/>
  <c r="I8" i="1"/>
  <c r="I14" i="1" s="1"/>
  <c r="K8" i="1"/>
  <c r="F8" i="1"/>
  <c r="J8" i="1"/>
  <c r="E8" i="1"/>
  <c r="L8" i="1"/>
  <c r="H8" i="1"/>
  <c r="E12" i="1"/>
  <c r="E17" i="1" s="1"/>
  <c r="E21" i="1" s="1"/>
  <c r="M12" i="1"/>
  <c r="M17" i="1" s="1"/>
  <c r="M21" i="1" s="1"/>
  <c r="H12" i="1"/>
  <c r="H17" i="1" s="1"/>
  <c r="H21" i="1" s="1"/>
  <c r="I12" i="1"/>
  <c r="I17" i="1" s="1"/>
  <c r="I21" i="1" s="1"/>
  <c r="D12" i="1"/>
  <c r="D17" i="1" s="1"/>
  <c r="D21" i="1" s="1"/>
  <c r="L12" i="1"/>
  <c r="L17" i="1" s="1"/>
  <c r="L21" i="1" s="1"/>
  <c r="F12" i="1"/>
  <c r="F17" i="1" s="1"/>
  <c r="J12" i="1"/>
  <c r="J17" i="1" s="1"/>
  <c r="N12" i="1"/>
  <c r="N17" i="1" s="1"/>
  <c r="F18" i="1"/>
  <c r="J18" i="1"/>
  <c r="N18" i="1"/>
  <c r="O7" i="1"/>
  <c r="C12" i="1"/>
  <c r="G12" i="1"/>
  <c r="G17" i="1" s="1"/>
  <c r="K12" i="1"/>
  <c r="K17" i="1" s="1"/>
  <c r="C18" i="1"/>
  <c r="G18" i="1"/>
  <c r="K18" i="1"/>
  <c r="E14" i="1" l="1"/>
  <c r="O8" i="1"/>
  <c r="D14" i="1"/>
  <c r="H14" i="1"/>
  <c r="M14" i="1"/>
  <c r="G21" i="1"/>
  <c r="N21" i="1"/>
  <c r="L14" i="1"/>
  <c r="J14" i="1"/>
  <c r="O12" i="1"/>
  <c r="C17" i="1"/>
  <c r="J21" i="1"/>
  <c r="N14" i="1"/>
  <c r="K14" i="1"/>
  <c r="O18" i="1"/>
  <c r="K21" i="1"/>
  <c r="F21" i="1"/>
  <c r="G14" i="1"/>
  <c r="F14" i="1"/>
  <c r="C14" i="1"/>
  <c r="O14" i="1" l="1"/>
  <c r="C21" i="1"/>
  <c r="O21" i="1" s="1"/>
  <c r="O17" i="1"/>
  <c r="C27" i="1" l="1"/>
  <c r="D34" i="1" s="1"/>
  <c r="L27" i="1"/>
  <c r="C39" i="1" s="1"/>
  <c r="D36" i="1" l="1"/>
  <c r="D33" i="1"/>
  <c r="D35" i="1"/>
  <c r="D32" i="1"/>
  <c r="C35" i="1"/>
  <c r="C36" i="1"/>
  <c r="C33" i="1"/>
  <c r="C32" i="1"/>
  <c r="C34" i="1"/>
  <c r="F27" i="1" l="1"/>
  <c r="C24" i="1" l="1"/>
  <c r="C25" i="1" s="1"/>
  <c r="D24" i="1" l="1"/>
  <c r="D25" i="1" s="1"/>
  <c r="E24" i="1" l="1"/>
  <c r="E25" i="1" s="1"/>
  <c r="F24" i="1" l="1"/>
  <c r="F25" i="1" s="1"/>
  <c r="G24" i="1" l="1"/>
  <c r="G25" i="1" s="1"/>
  <c r="H24" i="1" l="1"/>
  <c r="H25" i="1" s="1"/>
  <c r="I24" i="1" l="1"/>
  <c r="I25" i="1" s="1"/>
  <c r="J24" i="1" l="1"/>
  <c r="J25" i="1" s="1"/>
  <c r="K24" i="1" l="1"/>
  <c r="K25" i="1" s="1"/>
  <c r="L24" i="1" l="1"/>
  <c r="L25" i="1" s="1"/>
  <c r="M24" i="1" l="1"/>
  <c r="M25" i="1" s="1"/>
  <c r="N24" i="1" l="1"/>
  <c r="N25" i="1" s="1"/>
  <c r="O25" i="1" s="1"/>
  <c r="O24" i="1" l="1"/>
</calcChain>
</file>

<file path=xl/sharedStrings.xml><?xml version="1.0" encoding="utf-8"?>
<sst xmlns="http://schemas.openxmlformats.org/spreadsheetml/2006/main" count="65" uniqueCount="64">
  <si>
    <t>FY 2024/25</t>
  </si>
  <si>
    <t>color</t>
  </si>
  <si>
    <t>s no.</t>
  </si>
  <si>
    <t>Salary Title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</si>
  <si>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</si>
  <si>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</si>
  <si>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</si>
  <si>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</si>
  <si>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</si>
  <si>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</si>
  <si>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</si>
  <si>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</si>
  <si>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</si>
  <si>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</si>
  <si>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</si>
  <si>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</si>
  <si>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</t>
  </si>
  <si>
    <t>Basic Salary</t>
  </si>
  <si>
    <t>Allowance</t>
  </si>
  <si>
    <t>Dashain Allowance</t>
  </si>
  <si>
    <t>Profit Bonus</t>
  </si>
  <si>
    <t>Overtime / Rostered</t>
  </si>
  <si>
    <t>SSFC (20%)</t>
  </si>
  <si>
    <t>Total Gross Salary</t>
  </si>
  <si>
    <t>Deductions</t>
  </si>
  <si>
    <t>SSFD (20%)</t>
  </si>
  <si>
    <t>SSF Employee (11%)</t>
  </si>
  <si>
    <t>CIT Contribution</t>
  </si>
  <si>
    <t>Additonal SSF Contributions</t>
  </si>
  <si>
    <t>TDS Paid and Net Salary</t>
  </si>
  <si>
    <t>Tax Paid (TDS)</t>
  </si>
  <si>
    <t>Net Salary (in your Bank)</t>
  </si>
  <si>
    <t>Total Tax</t>
  </si>
  <si>
    <t>Any Discounts</t>
  </si>
  <si>
    <t>e.g.</t>
  </si>
  <si>
    <t>Remaining</t>
  </si>
  <si>
    <t>Retirement fund</t>
  </si>
  <si>
    <t>Insurance Premium</t>
  </si>
  <si>
    <t>Medical Insurance</t>
  </si>
  <si>
    <t>Donation &amp; Contributions</t>
  </si>
  <si>
    <t>Medical Claim</t>
  </si>
  <si>
    <t>Home Insurance</t>
  </si>
  <si>
    <t>Enter monthly gross salary:</t>
  </si>
  <si>
    <t>Total Taxable Amount</t>
  </si>
  <si>
    <t>additional funds available for SSF</t>
  </si>
  <si>
    <t>Basic salary percentage</t>
  </si>
  <si>
    <t>Allowance percentage</t>
  </si>
  <si>
    <t xml:space="preserve">Input fields are in </t>
  </si>
  <si>
    <t>Total Deductions</t>
  </si>
  <si>
    <t xml:space="preserve">Max SSF </t>
  </si>
  <si>
    <t>(Developed by Sulav Bhandari)</t>
  </si>
  <si>
    <t>untaxed SSF 1%</t>
  </si>
  <si>
    <t>Relationship status</t>
  </si>
  <si>
    <t>Single</t>
  </si>
  <si>
    <t>Female discount, Medical claims, Other</t>
  </si>
  <si>
    <t>Couple</t>
  </si>
  <si>
    <t>First 5lac / 6lac (couple) @ 1%</t>
  </si>
  <si>
    <t>Next 2lac @ 10%</t>
  </si>
  <si>
    <t>Next 3lac @ 20%</t>
  </si>
  <si>
    <t>Next 30lac @ 36%</t>
  </si>
  <si>
    <t>Over 50lac @ 39%</t>
  </si>
  <si>
    <t>Next 10lac / 9lac (couple) @ 30%</t>
  </si>
  <si>
    <t>Auto tax (2080/81) calculation</t>
  </si>
  <si>
    <t>Other Additional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</si>
</sst>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0000"/>
      <name val="Arial"/>
      <family val="2"/>
    </font>
    <font>
      <b/>
      <sz val="12"/>
      <color rgb="FF0000FF"/>
      <name val="Arial"/>
      <family val="2"/>
    </font>
    <font>
      <i/>
      <sz val="12"/>
      <color rgb="FF999999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4"/>
      <color rgb="FF7030A0"/>
      <name val="Arial"/>
      <family val="2"/>
    </font>
    <font>
      <sz val="12"/>
      <color theme="5"/>
      <name val="Arial"/>
      <family val="2"/>
    </font>
    <font>
      <i/>
      <sz val="12"/>
      <color theme="0" tint="-0.34998626667073579"/>
      <name val="Arial"/>
      <family val="2"/>
    </font>
    <font>
      <i/>
      <sz val="14"/>
      <color theme="0" tint="-0.34998626667073579"/>
      <name val="Arial"/>
      <family val="2"/>
    </font>
    <font>
      <sz val="12"/>
      <color theme="2" tint="-0.34998626667073579"/>
      <name val="Arial"/>
      <family val="2"/>
    </font>
    <font>
      <i/>
      <sz val="12"/>
      <color theme="2" tint="-0.3499862666707357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0B5394"/>
        <bgColor rgb="FF0B5394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3" fillId="0" borderId="0" xfId="0" applyFont="1" applyBorder="1" applyAlignment="1" applyProtection="1">
      <protection locked="0"/>
    </xf>
    <xf numFmtId="4" fontId="3" fillId="2" borderId="4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7" fillId="2" borderId="4" xfId="0" applyFont="1" applyFill="1" applyBorder="1" applyAlignment="1" applyProtection="1">
      <protection locked="0"/>
    </xf>
    <xf numFmtId="0" fontId="16" fillId="0" borderId="0" xfId="0" applyFont="1" applyAlignment="1" applyProtection="1">
      <protection locked="0"/>
    </xf>
    <xf numFmtId="0" fontId="13" fillId="0" borderId="0" xfId="0" applyFont="1" applyProtection="1">
      <protection locked="0"/>
    </xf>
    <xf numFmtId="0" fontId="11" fillId="0" borderId="0" xfId="0" applyFont="1" applyAlignment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right"/>
      <protection locked="0"/>
    </xf>
    <xf numFmtId="9" fontId="6" fillId="6" borderId="4" xfId="1" applyFont="1" applyFill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protection locked="0"/>
    </xf>
    <xf numFmtId="0" fontId="3" fillId="0" borderId="0" xfId="0" applyFont="1" applyAlignme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 applyProtection="1"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7" xfId="0" applyFont="1" applyFill="1" applyBorder="1" applyAlignment="1" applyProtection="1">
      <alignment horizontal="center"/>
      <protection locked="0"/>
    </xf>
    <xf numFmtId="0" fontId="7" fillId="3" borderId="17" xfId="0" applyFont="1" applyFill="1" applyBorder="1" applyAlignment="1" applyProtection="1">
      <alignment horizontal="center"/>
      <protection locked="0"/>
    </xf>
    <xf numFmtId="0" fontId="7" fillId="3" borderId="6" xfId="0" applyFont="1" applyFill="1" applyBorder="1" applyAlignment="1" applyProtection="1">
      <alignment horizontal="center"/>
      <protection locked="0"/>
    </xf>
    <xf numFmtId="0" fontId="7" fillId="3" borderId="19" xfId="0" applyFont="1" applyFill="1" applyBorder="1" applyAlignment="1" applyProtection="1">
      <alignment horizontal="center"/>
      <protection locked="0"/>
    </xf>
    <xf numFmtId="0" fontId="7" fillId="3" borderId="21" xfId="0" applyFont="1" applyFill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9" xfId="0" applyFont="1" applyBorder="1" applyAlignment="1" applyProtection="1">
      <protection locked="0"/>
    </xf>
    <xf numFmtId="4" fontId="8" fillId="6" borderId="3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Alignment="1" applyProtection="1">
      <protection locked="0"/>
    </xf>
    <xf numFmtId="4" fontId="8" fillId="6" borderId="1" xfId="0" applyNumberFormat="1" applyFont="1" applyFill="1" applyBorder="1" applyProtection="1">
      <protection locked="0"/>
    </xf>
    <xf numFmtId="4" fontId="8" fillId="6" borderId="2" xfId="0" applyNumberFormat="1" applyFont="1" applyFill="1" applyBorder="1" applyProtection="1">
      <protection locked="0"/>
    </xf>
    <xf numFmtId="4" fontId="8" fillId="6" borderId="3" xfId="0" applyNumberFormat="1" applyFont="1" applyFill="1" applyBorder="1" applyProtection="1">
      <protection locked="0"/>
    </xf>
    <xf numFmtId="4" fontId="6" fillId="0" borderId="0" xfId="0" applyNumberFormat="1" applyFont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protection locked="0"/>
    </xf>
    <xf numFmtId="4" fontId="6" fillId="2" borderId="3" xfId="0" applyNumberFormat="1" applyFont="1" applyFill="1" applyBorder="1" applyAlignment="1" applyProtection="1">
      <protection locked="0"/>
    </xf>
    <xf numFmtId="4" fontId="6" fillId="2" borderId="1" xfId="0" applyNumberFormat="1" applyFont="1" applyFill="1" applyBorder="1" applyAlignment="1" applyProtection="1">
      <protection locked="0"/>
    </xf>
    <xf numFmtId="4" fontId="6" fillId="2" borderId="2" xfId="0" applyNumberFormat="1" applyFont="1" applyFill="1" applyBorder="1" applyAlignment="1" applyProtection="1">
      <protection locked="0"/>
    </xf>
    <xf numFmtId="0" fontId="6" fillId="0" borderId="24" xfId="0" applyFont="1" applyBorder="1" applyAlignment="1" applyProtection="1">
      <alignment horizontal="center"/>
      <protection locked="0"/>
    </xf>
    <xf numFmtId="0" fontId="3" fillId="0" borderId="25" xfId="0" applyFont="1" applyBorder="1" applyAlignment="1" applyProtection="1">
      <protection locked="0"/>
    </xf>
    <xf numFmtId="0" fontId="6" fillId="0" borderId="26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protection locked="0"/>
    </xf>
    <xf numFmtId="0" fontId="3" fillId="0" borderId="16" xfId="0" applyFont="1" applyBorder="1" applyAlignment="1" applyProtection="1">
      <protection locked="0"/>
    </xf>
    <xf numFmtId="0" fontId="3" fillId="0" borderId="15" xfId="0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4" fontId="3" fillId="2" borderId="1" xfId="0" applyNumberFormat="1" applyFont="1" applyFill="1" applyBorder="1" applyAlignment="1" applyProtection="1"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4" fontId="10" fillId="0" borderId="0" xfId="0" applyNumberFormat="1" applyFont="1" applyAlignment="1" applyProtection="1">
      <alignment horizontal="left"/>
      <protection locked="0"/>
    </xf>
    <xf numFmtId="4" fontId="6" fillId="0" borderId="1" xfId="0" applyNumberFormat="1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" fontId="6" fillId="0" borderId="0" xfId="0" applyNumberFormat="1" applyFont="1" applyBorder="1" applyAlignment="1" applyProtection="1">
      <protection locked="0"/>
    </xf>
    <xf numFmtId="9" fontId="6" fillId="0" borderId="4" xfId="1" applyFont="1" applyFill="1" applyBorder="1" applyAlignment="1" applyProtection="1">
      <alignment horizontal="center"/>
      <protection hidden="1"/>
    </xf>
    <xf numFmtId="4" fontId="6" fillId="0" borderId="3" xfId="0" applyNumberFormat="1" applyFont="1" applyBorder="1" applyProtection="1">
      <protection hidden="1"/>
    </xf>
    <xf numFmtId="4" fontId="6" fillId="0" borderId="1" xfId="0" applyNumberFormat="1" applyFont="1" applyBorder="1" applyProtection="1">
      <protection hidden="1"/>
    </xf>
    <xf numFmtId="4" fontId="6" fillId="0" borderId="2" xfId="0" applyNumberFormat="1" applyFont="1" applyBorder="1" applyProtection="1">
      <protection hidden="1"/>
    </xf>
    <xf numFmtId="4" fontId="3" fillId="4" borderId="22" xfId="0" applyNumberFormat="1" applyFont="1" applyFill="1" applyBorder="1" applyProtection="1">
      <protection hidden="1"/>
    </xf>
    <xf numFmtId="4" fontId="3" fillId="0" borderId="11" xfId="0" applyNumberFormat="1" applyFont="1" applyBorder="1" applyProtection="1">
      <protection hidden="1"/>
    </xf>
    <xf numFmtId="4" fontId="3" fillId="0" borderId="12" xfId="0" applyNumberFormat="1" applyFont="1" applyBorder="1" applyProtection="1">
      <protection hidden="1"/>
    </xf>
    <xf numFmtId="4" fontId="3" fillId="0" borderId="20" xfId="0" applyNumberFormat="1" applyFont="1" applyBorder="1" applyProtection="1">
      <protection hidden="1"/>
    </xf>
    <xf numFmtId="4" fontId="3" fillId="5" borderId="23" xfId="0" applyNumberFormat="1" applyFont="1" applyFill="1" applyBorder="1" applyProtection="1">
      <protection hidden="1"/>
    </xf>
    <xf numFmtId="4" fontId="6" fillId="0" borderId="17" xfId="0" applyNumberFormat="1" applyFont="1" applyBorder="1" applyProtection="1">
      <protection hidden="1"/>
    </xf>
    <xf numFmtId="4" fontId="6" fillId="0" borderId="6" xfId="0" applyNumberFormat="1" applyFont="1" applyBorder="1" applyProtection="1">
      <protection hidden="1"/>
    </xf>
    <xf numFmtId="4" fontId="6" fillId="0" borderId="19" xfId="0" applyNumberFormat="1" applyFont="1" applyBorder="1" applyProtection="1">
      <protection hidden="1"/>
    </xf>
    <xf numFmtId="4" fontId="3" fillId="4" borderId="21" xfId="0" applyNumberFormat="1" applyFont="1" applyFill="1" applyBorder="1" applyProtection="1">
      <protection hidden="1"/>
    </xf>
    <xf numFmtId="4" fontId="9" fillId="0" borderId="11" xfId="0" applyNumberFormat="1" applyFont="1" applyBorder="1" applyProtection="1">
      <protection hidden="1"/>
    </xf>
    <xf numFmtId="4" fontId="9" fillId="0" borderId="12" xfId="0" applyNumberFormat="1" applyFont="1" applyBorder="1" applyProtection="1">
      <protection hidden="1"/>
    </xf>
    <xf numFmtId="4" fontId="9" fillId="0" borderId="20" xfId="0" applyNumberFormat="1" applyFont="1" applyBorder="1" applyProtection="1">
      <protection hidden="1"/>
    </xf>
    <xf numFmtId="4" fontId="3" fillId="5" borderId="1" xfId="0" applyNumberFormat="1" applyFont="1" applyFill="1" applyBorder="1" applyProtection="1">
      <protection hidden="1"/>
    </xf>
    <xf numFmtId="4" fontId="3" fillId="5" borderId="1" xfId="0" applyNumberFormat="1" applyFont="1" applyFill="1" applyBorder="1" applyAlignment="1" applyProtection="1">
      <protection hidden="1"/>
    </xf>
    <xf numFmtId="4" fontId="6" fillId="5" borderId="1" xfId="0" applyNumberFormat="1" applyFont="1" applyFill="1" applyBorder="1" applyAlignment="1" applyProtection="1">
      <protection hidden="1"/>
    </xf>
    <xf numFmtId="4" fontId="3" fillId="2" borderId="17" xfId="0" applyNumberFormat="1" applyFont="1" applyFill="1" applyBorder="1" applyProtection="1">
      <protection locked="0" hidden="1"/>
    </xf>
    <xf numFmtId="4" fontId="3" fillId="2" borderId="6" xfId="0" applyNumberFormat="1" applyFont="1" applyFill="1" applyBorder="1" applyProtection="1">
      <protection locked="0" hidden="1"/>
    </xf>
    <xf numFmtId="4" fontId="3" fillId="2" borderId="19" xfId="0" applyNumberFormat="1" applyFont="1" applyFill="1" applyBorder="1" applyProtection="1">
      <protection locked="0" hidden="1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16" fillId="0" borderId="0" xfId="0" applyFont="1" applyAlignment="1" applyProtection="1">
      <alignment horizontal="right"/>
      <protection locked="0"/>
    </xf>
    <xf numFmtId="0" fontId="3" fillId="0" borderId="10" xfId="0" applyFont="1" applyBorder="1" applyAlignment="1" applyProtection="1">
      <protection locked="0"/>
    </xf>
    <xf numFmtId="0" fontId="2" fillId="0" borderId="18" xfId="0" applyFont="1" applyBorder="1" applyProtection="1">
      <protection locked="0"/>
    </xf>
    <xf numFmtId="0" fontId="7" fillId="3" borderId="13" xfId="0" applyFont="1" applyFill="1" applyBorder="1" applyAlignment="1" applyProtection="1">
      <protection locked="0"/>
    </xf>
    <xf numFmtId="0" fontId="2" fillId="0" borderId="14" xfId="0" applyFont="1" applyBorder="1" applyProtection="1">
      <protection locked="0"/>
    </xf>
    <xf numFmtId="4" fontId="18" fillId="0" borderId="3" xfId="0" applyNumberFormat="1" applyFont="1" applyBorder="1" applyAlignment="1" applyProtection="1">
      <protection locked="0"/>
    </xf>
    <xf numFmtId="4" fontId="18" fillId="0" borderId="3" xfId="0" applyNumberFormat="1" applyFont="1" applyBorder="1" applyAlignment="1" applyProtection="1">
      <protection hidden="1"/>
    </xf>
    <xf numFmtId="4" fontId="18" fillId="0" borderId="14" xfId="0" applyNumberFormat="1" applyFont="1" applyBorder="1" applyAlignment="1" applyProtection="1">
      <protection hidden="1"/>
    </xf>
    <xf numFmtId="4" fontId="18" fillId="0" borderId="4" xfId="0" applyNumberFormat="1" applyFont="1" applyBorder="1" applyAlignment="1" applyProtection="1">
      <protection hidden="1"/>
    </xf>
    <xf numFmtId="0" fontId="19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19" fillId="0" borderId="4" xfId="0" applyFont="1" applyBorder="1" applyAlignment="1" applyProtection="1">
      <alignment wrapText="1"/>
      <protection locked="0"/>
    </xf>
    <xf numFmtId="0" fontId="19" fillId="0" borderId="28" xfId="0" applyFont="1" applyBorder="1" applyAlignment="1" applyProtection="1">
      <alignment wrapText="1"/>
      <protection locked="0"/>
    </xf>
    <xf numFmtId="0" fontId="19" fillId="0" borderId="16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horizontal="right"/>
      <protection locked="0"/>
    </xf>
    <xf numFmtId="4" fontId="3" fillId="6" borderId="4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"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showGridLines="0" tabSelected="1" workbookViewId="0">
      <selection activeCell="F34" sqref="F34"/>
    </sheetView>
  </sheetViews>
  <sheetFormatPr baseColWidth="10" defaultColWidth="12.6640625" defaultRowHeight="16" x14ac:dyDescent="0.2"/>
  <cols>
    <col min="1" max="1" width="6.6640625" style="17" customWidth="1"/>
    <col min="2" max="2" width="31.6640625" style="17" customWidth="1"/>
    <col min="3" max="15" width="15.1640625" style="17" customWidth="1"/>
    <col min="16" max="16384" width="12.6640625" style="17"/>
  </cols>
  <sheetData>
    <row r="1" spans="1:26" s="7" customFormat="1" ht="18" x14ac:dyDescent="0.2">
      <c r="A1" s="1"/>
      <c r="B1" s="91" t="s">
        <v>42</v>
      </c>
      <c r="C1" s="2">
        <v>0</v>
      </c>
      <c r="D1" s="75" t="s">
        <v>0</v>
      </c>
      <c r="E1" s="76"/>
      <c r="F1" s="76"/>
      <c r="G1" s="76"/>
      <c r="H1" s="76"/>
      <c r="I1" s="76"/>
      <c r="J1" s="76"/>
      <c r="K1" s="3"/>
      <c r="L1" s="77" t="s">
        <v>47</v>
      </c>
      <c r="M1" s="77"/>
      <c r="N1" s="4"/>
      <c r="O1" s="5" t="s">
        <v>1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18" x14ac:dyDescent="0.2">
      <c r="A2" s="8"/>
      <c r="B2" s="9" t="s">
        <v>45</v>
      </c>
      <c r="C2" s="10">
        <v>1</v>
      </c>
      <c r="D2" s="11"/>
      <c r="E2" s="12"/>
      <c r="F2" s="12"/>
      <c r="G2" s="12"/>
      <c r="H2" s="12"/>
      <c r="I2" s="12"/>
      <c r="J2" s="12"/>
      <c r="K2" s="13"/>
      <c r="L2" s="13"/>
      <c r="M2" s="13"/>
      <c r="N2" s="14"/>
      <c r="O2" s="3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7" customFormat="1" ht="18" x14ac:dyDescent="0.2">
      <c r="A3" s="8"/>
      <c r="B3" s="9" t="s">
        <v>46</v>
      </c>
      <c r="C3" s="53">
        <f>1-C2</f>
        <v>0</v>
      </c>
      <c r="D3" s="11"/>
      <c r="E3" s="12"/>
      <c r="F3" s="12"/>
      <c r="G3" s="12"/>
      <c r="H3" s="12"/>
      <c r="I3" s="12"/>
      <c r="J3" s="12"/>
      <c r="K3" s="13"/>
      <c r="L3" s="13"/>
      <c r="M3" s="13"/>
      <c r="N3" s="14"/>
      <c r="O3" s="3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7" customFormat="1" ht="18" x14ac:dyDescent="0.2">
      <c r="A4" s="8"/>
      <c r="B4" s="9" t="s">
        <v>52</v>
      </c>
      <c r="C4" s="92" t="s">
        <v>53</v>
      </c>
      <c r="D4" s="11"/>
      <c r="E4" s="12"/>
      <c r="F4" s="12"/>
      <c r="G4" s="12"/>
      <c r="H4" s="12"/>
      <c r="I4" s="12"/>
      <c r="J4" s="12"/>
      <c r="K4" s="13"/>
      <c r="L4" s="13"/>
      <c r="M4" s="13"/>
      <c r="N4" s="14"/>
      <c r="O4" s="3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7" thickBo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">
      <c r="A6" s="18" t="s">
        <v>2</v>
      </c>
      <c r="B6" s="19" t="s">
        <v>3</v>
      </c>
      <c r="C6" s="20" t="s">
        <v>4</v>
      </c>
      <c r="D6" s="21" t="s">
        <v>5</v>
      </c>
      <c r="E6" s="21" t="s">
        <v>6</v>
      </c>
      <c r="F6" s="21" t="s">
        <v>7</v>
      </c>
      <c r="G6" s="21" t="s">
        <v>8</v>
      </c>
      <c r="H6" s="21" t="s">
        <v>9</v>
      </c>
      <c r="I6" s="21" t="s">
        <v>10</v>
      </c>
      <c r="J6" s="21" t="s">
        <v>11</v>
      </c>
      <c r="K6" s="21" t="s">
        <v>12</v>
      </c>
      <c r="L6" s="21" t="s">
        <v>13</v>
      </c>
      <c r="M6" s="21" t="s">
        <v>14</v>
      </c>
      <c r="N6" s="22" t="s">
        <v>15</v>
      </c>
      <c r="O6" s="23" t="s">
        <v>16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">
      <c r="A7" s="24">
        <v>1</v>
      </c>
      <c r="B7" s="25" t="s">
        <v>17</v>
      </c>
      <c r="C7" s="54">
        <f>$C$1*$C$2</f>
        <v>0</v>
      </c>
      <c r="D7" s="55">
        <f t="shared" ref="D7:N7" si="0">$C$1*$C$2</f>
        <v>0</v>
      </c>
      <c r="E7" s="55">
        <f t="shared" si="0"/>
        <v>0</v>
      </c>
      <c r="F7" s="55">
        <f t="shared" si="0"/>
        <v>0</v>
      </c>
      <c r="G7" s="55">
        <f t="shared" si="0"/>
        <v>0</v>
      </c>
      <c r="H7" s="55">
        <f t="shared" si="0"/>
        <v>0</v>
      </c>
      <c r="I7" s="55">
        <f t="shared" si="0"/>
        <v>0</v>
      </c>
      <c r="J7" s="55">
        <f t="shared" si="0"/>
        <v>0</v>
      </c>
      <c r="K7" s="55">
        <f t="shared" si="0"/>
        <v>0</v>
      </c>
      <c r="L7" s="55">
        <f t="shared" si="0"/>
        <v>0</v>
      </c>
      <c r="M7" s="55">
        <f t="shared" si="0"/>
        <v>0</v>
      </c>
      <c r="N7" s="56">
        <f t="shared" si="0"/>
        <v>0</v>
      </c>
      <c r="O7" s="57">
        <f t="shared" ref="O7:O14" si="1">SUM(C7:N7)</f>
        <v>0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">
      <c r="A8" s="24">
        <v>2</v>
      </c>
      <c r="B8" s="25" t="s">
        <v>18</v>
      </c>
      <c r="C8" s="54">
        <f>$C$1*$C$3</f>
        <v>0</v>
      </c>
      <c r="D8" s="55">
        <f t="shared" ref="D8:N8" si="2">$C$1*$C$3</f>
        <v>0</v>
      </c>
      <c r="E8" s="55">
        <f t="shared" si="2"/>
        <v>0</v>
      </c>
      <c r="F8" s="55">
        <f t="shared" si="2"/>
        <v>0</v>
      </c>
      <c r="G8" s="55">
        <f t="shared" si="2"/>
        <v>0</v>
      </c>
      <c r="H8" s="55">
        <f t="shared" si="2"/>
        <v>0</v>
      </c>
      <c r="I8" s="55">
        <f t="shared" si="2"/>
        <v>0</v>
      </c>
      <c r="J8" s="55">
        <f t="shared" si="2"/>
        <v>0</v>
      </c>
      <c r="K8" s="55">
        <f t="shared" si="2"/>
        <v>0</v>
      </c>
      <c r="L8" s="55">
        <f t="shared" si="2"/>
        <v>0</v>
      </c>
      <c r="M8" s="55">
        <f t="shared" si="2"/>
        <v>0</v>
      </c>
      <c r="N8" s="56">
        <f t="shared" si="2"/>
        <v>0</v>
      </c>
      <c r="O8" s="57">
        <f t="shared" si="1"/>
        <v>0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">
      <c r="A9" s="24">
        <v>3</v>
      </c>
      <c r="B9" s="25" t="s">
        <v>19</v>
      </c>
      <c r="C9" s="26"/>
      <c r="D9" s="27"/>
      <c r="E9" s="28"/>
      <c r="F9" s="28"/>
      <c r="G9" s="28"/>
      <c r="H9" s="28"/>
      <c r="I9" s="28"/>
      <c r="J9" s="28"/>
      <c r="K9" s="28"/>
      <c r="L9" s="28"/>
      <c r="M9" s="28"/>
      <c r="N9" s="29"/>
      <c r="O9" s="57">
        <f t="shared" si="1"/>
        <v>0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">
      <c r="A10" s="24">
        <v>4</v>
      </c>
      <c r="B10" s="25" t="s">
        <v>20</v>
      </c>
      <c r="C10" s="30"/>
      <c r="D10" s="28"/>
      <c r="E10" s="28"/>
      <c r="F10" s="27"/>
      <c r="G10" s="28"/>
      <c r="H10" s="28"/>
      <c r="I10" s="28"/>
      <c r="J10" s="28"/>
      <c r="K10" s="28"/>
      <c r="L10" s="28"/>
      <c r="M10" s="28"/>
      <c r="N10" s="29"/>
      <c r="O10" s="57">
        <f t="shared" si="1"/>
        <v>0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">
      <c r="A11" s="24">
        <v>5</v>
      </c>
      <c r="B11" s="25" t="s">
        <v>21</v>
      </c>
      <c r="C11" s="3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  <c r="O11" s="57">
        <f t="shared" si="1"/>
        <v>0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">
      <c r="A12" s="24">
        <v>7</v>
      </c>
      <c r="B12" s="25" t="s">
        <v>22</v>
      </c>
      <c r="C12" s="54">
        <f t="shared" ref="C12:N12" si="3">C7*20%</f>
        <v>0</v>
      </c>
      <c r="D12" s="55">
        <f t="shared" si="3"/>
        <v>0</v>
      </c>
      <c r="E12" s="55">
        <f t="shared" si="3"/>
        <v>0</v>
      </c>
      <c r="F12" s="55">
        <f t="shared" si="3"/>
        <v>0</v>
      </c>
      <c r="G12" s="55">
        <f t="shared" si="3"/>
        <v>0</v>
      </c>
      <c r="H12" s="55">
        <f t="shared" si="3"/>
        <v>0</v>
      </c>
      <c r="I12" s="55">
        <f t="shared" si="3"/>
        <v>0</v>
      </c>
      <c r="J12" s="55">
        <f t="shared" si="3"/>
        <v>0</v>
      </c>
      <c r="K12" s="55">
        <f t="shared" si="3"/>
        <v>0</v>
      </c>
      <c r="L12" s="55">
        <f t="shared" si="3"/>
        <v>0</v>
      </c>
      <c r="M12" s="55">
        <f t="shared" si="3"/>
        <v>0</v>
      </c>
      <c r="N12" s="56">
        <f t="shared" si="3"/>
        <v>0</v>
      </c>
      <c r="O12" s="57">
        <f t="shared" si="1"/>
        <v>0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">
      <c r="A13" s="24">
        <v>8</v>
      </c>
      <c r="B13" s="25" t="s">
        <v>63</v>
      </c>
      <c r="C13" s="30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9"/>
      <c r="O13" s="57">
        <f t="shared" si="1"/>
        <v>0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" thickBot="1" x14ac:dyDescent="0.25">
      <c r="A14" s="78" t="s">
        <v>23</v>
      </c>
      <c r="B14" s="79"/>
      <c r="C14" s="58">
        <f t="shared" ref="C14:N14" si="4">SUM(C7:C13)</f>
        <v>0</v>
      </c>
      <c r="D14" s="59">
        <f t="shared" si="4"/>
        <v>0</v>
      </c>
      <c r="E14" s="59">
        <f t="shared" si="4"/>
        <v>0</v>
      </c>
      <c r="F14" s="59">
        <f t="shared" si="4"/>
        <v>0</v>
      </c>
      <c r="G14" s="59">
        <f t="shared" si="4"/>
        <v>0</v>
      </c>
      <c r="H14" s="59">
        <f t="shared" si="4"/>
        <v>0</v>
      </c>
      <c r="I14" s="59">
        <f t="shared" si="4"/>
        <v>0</v>
      </c>
      <c r="J14" s="59">
        <f t="shared" si="4"/>
        <v>0</v>
      </c>
      <c r="K14" s="59">
        <f t="shared" si="4"/>
        <v>0</v>
      </c>
      <c r="L14" s="59">
        <f t="shared" si="4"/>
        <v>0</v>
      </c>
      <c r="M14" s="59">
        <f t="shared" si="4"/>
        <v>0</v>
      </c>
      <c r="N14" s="60">
        <f t="shared" si="4"/>
        <v>0</v>
      </c>
      <c r="O14" s="61">
        <f t="shared" si="1"/>
        <v>0</v>
      </c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">
      <c r="A15" s="16"/>
      <c r="B15" s="16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" thickBot="1" x14ac:dyDescent="0.25">
      <c r="A16" s="80" t="s">
        <v>24</v>
      </c>
      <c r="B16" s="8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">
      <c r="A17" s="32">
        <v>1</v>
      </c>
      <c r="B17" s="33" t="s">
        <v>25</v>
      </c>
      <c r="C17" s="62">
        <f t="shared" ref="C17:N17" si="5">C12</f>
        <v>0</v>
      </c>
      <c r="D17" s="63">
        <f t="shared" si="5"/>
        <v>0</v>
      </c>
      <c r="E17" s="63">
        <f t="shared" si="5"/>
        <v>0</v>
      </c>
      <c r="F17" s="63">
        <f t="shared" si="5"/>
        <v>0</v>
      </c>
      <c r="G17" s="63">
        <f t="shared" si="5"/>
        <v>0</v>
      </c>
      <c r="H17" s="63">
        <f t="shared" si="5"/>
        <v>0</v>
      </c>
      <c r="I17" s="63">
        <f t="shared" si="5"/>
        <v>0</v>
      </c>
      <c r="J17" s="63">
        <f t="shared" si="5"/>
        <v>0</v>
      </c>
      <c r="K17" s="63">
        <f t="shared" si="5"/>
        <v>0</v>
      </c>
      <c r="L17" s="63">
        <f t="shared" si="5"/>
        <v>0</v>
      </c>
      <c r="M17" s="63">
        <f t="shared" si="5"/>
        <v>0</v>
      </c>
      <c r="N17" s="64">
        <f t="shared" si="5"/>
        <v>0</v>
      </c>
      <c r="O17" s="65">
        <f t="shared" ref="O17:O21" si="6">SUM(C17:N17)</f>
        <v>0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x14ac:dyDescent="0.2">
      <c r="A18" s="24">
        <v>2</v>
      </c>
      <c r="B18" s="25" t="s">
        <v>26</v>
      </c>
      <c r="C18" s="54">
        <f t="shared" ref="C18:N18" si="7">C7*11%</f>
        <v>0</v>
      </c>
      <c r="D18" s="55">
        <f t="shared" si="7"/>
        <v>0</v>
      </c>
      <c r="E18" s="55">
        <f t="shared" si="7"/>
        <v>0</v>
      </c>
      <c r="F18" s="55">
        <f t="shared" si="7"/>
        <v>0</v>
      </c>
      <c r="G18" s="55">
        <f t="shared" si="7"/>
        <v>0</v>
      </c>
      <c r="H18" s="55">
        <f t="shared" si="7"/>
        <v>0</v>
      </c>
      <c r="I18" s="55">
        <f t="shared" si="7"/>
        <v>0</v>
      </c>
      <c r="J18" s="55">
        <f t="shared" si="7"/>
        <v>0</v>
      </c>
      <c r="K18" s="55">
        <f t="shared" si="7"/>
        <v>0</v>
      </c>
      <c r="L18" s="55">
        <f t="shared" si="7"/>
        <v>0</v>
      </c>
      <c r="M18" s="55">
        <f t="shared" si="7"/>
        <v>0</v>
      </c>
      <c r="N18" s="56">
        <f t="shared" si="7"/>
        <v>0</v>
      </c>
      <c r="O18" s="57">
        <f t="shared" si="6"/>
        <v>0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">
      <c r="A19" s="24">
        <v>3</v>
      </c>
      <c r="B19" s="25" t="s">
        <v>27</v>
      </c>
      <c r="C19" s="34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6">
        <v>0</v>
      </c>
      <c r="O19" s="57">
        <f t="shared" si="6"/>
        <v>0</v>
      </c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x14ac:dyDescent="0.2">
      <c r="A20" s="24">
        <v>4</v>
      </c>
      <c r="B20" s="25" t="s">
        <v>28</v>
      </c>
      <c r="C20" s="34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6">
        <v>0</v>
      </c>
      <c r="O20" s="57">
        <f t="shared" si="6"/>
        <v>0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" thickBot="1" x14ac:dyDescent="0.25">
      <c r="A21" s="78" t="s">
        <v>48</v>
      </c>
      <c r="B21" s="79"/>
      <c r="C21" s="58">
        <f t="shared" ref="C21:N21" si="8">SUM(C17:C20)</f>
        <v>0</v>
      </c>
      <c r="D21" s="59">
        <f t="shared" si="8"/>
        <v>0</v>
      </c>
      <c r="E21" s="59">
        <f t="shared" si="8"/>
        <v>0</v>
      </c>
      <c r="F21" s="59">
        <f t="shared" si="8"/>
        <v>0</v>
      </c>
      <c r="G21" s="59">
        <f t="shared" si="8"/>
        <v>0</v>
      </c>
      <c r="H21" s="59">
        <f t="shared" si="8"/>
        <v>0</v>
      </c>
      <c r="I21" s="59">
        <f t="shared" si="8"/>
        <v>0</v>
      </c>
      <c r="J21" s="59">
        <f t="shared" si="8"/>
        <v>0</v>
      </c>
      <c r="K21" s="59">
        <f t="shared" si="8"/>
        <v>0</v>
      </c>
      <c r="L21" s="59">
        <f t="shared" si="8"/>
        <v>0</v>
      </c>
      <c r="M21" s="59">
        <f t="shared" si="8"/>
        <v>0</v>
      </c>
      <c r="N21" s="60">
        <f t="shared" si="8"/>
        <v>0</v>
      </c>
      <c r="O21" s="61">
        <f t="shared" si="6"/>
        <v>0</v>
      </c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x14ac:dyDescent="0.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" thickBot="1" x14ac:dyDescent="0.25">
      <c r="A23" s="80" t="s">
        <v>29</v>
      </c>
      <c r="B23" s="8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x14ac:dyDescent="0.2">
      <c r="A24" s="37">
        <v>1</v>
      </c>
      <c r="B24" s="38" t="s">
        <v>30</v>
      </c>
      <c r="C24" s="72">
        <f>($F$27/12)</f>
        <v>0</v>
      </c>
      <c r="D24" s="73">
        <f>($F$27-$C$24)/11</f>
        <v>0</v>
      </c>
      <c r="E24" s="73">
        <f>($F$27-$C$24-D24)/10</f>
        <v>0</v>
      </c>
      <c r="F24" s="73">
        <f>($F$27-SUM($C$24:E24))/9</f>
        <v>0</v>
      </c>
      <c r="G24" s="73">
        <f>($F$27-SUM($C$24:F24))/8</f>
        <v>0</v>
      </c>
      <c r="H24" s="73">
        <f>($F$27-SUM($C$24:G24))/7</f>
        <v>0</v>
      </c>
      <c r="I24" s="73">
        <f>($F$27-SUM($C$24:H24))/6</f>
        <v>0</v>
      </c>
      <c r="J24" s="73">
        <f>($F$27-SUM($C$24:I24))/5</f>
        <v>0</v>
      </c>
      <c r="K24" s="73">
        <f>($F$27-SUM($C$24:J24))/4</f>
        <v>0</v>
      </c>
      <c r="L24" s="73">
        <f>($F$27-SUM($C$24:K24))/3</f>
        <v>0</v>
      </c>
      <c r="M24" s="73">
        <f>($F$27-SUM($C$24:L24))/2</f>
        <v>0</v>
      </c>
      <c r="N24" s="74">
        <f>($F$27-SUM($C$24:M24))</f>
        <v>0</v>
      </c>
      <c r="O24" s="65">
        <f t="shared" ref="O24:O25" si="9">SUM(C24:N24)</f>
        <v>0</v>
      </c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" thickBot="1" x14ac:dyDescent="0.25">
      <c r="A25" s="39">
        <v>2</v>
      </c>
      <c r="B25" s="40" t="s">
        <v>31</v>
      </c>
      <c r="C25" s="66">
        <f t="shared" ref="C25:N25" si="10">C14-C21-C24</f>
        <v>0</v>
      </c>
      <c r="D25" s="67">
        <f t="shared" si="10"/>
        <v>0</v>
      </c>
      <c r="E25" s="67">
        <f t="shared" si="10"/>
        <v>0</v>
      </c>
      <c r="F25" s="67">
        <f t="shared" si="10"/>
        <v>0</v>
      </c>
      <c r="G25" s="67">
        <f t="shared" si="10"/>
        <v>0</v>
      </c>
      <c r="H25" s="67">
        <f t="shared" si="10"/>
        <v>0</v>
      </c>
      <c r="I25" s="67">
        <f t="shared" si="10"/>
        <v>0</v>
      </c>
      <c r="J25" s="67">
        <f t="shared" si="10"/>
        <v>0</v>
      </c>
      <c r="K25" s="67">
        <f t="shared" si="10"/>
        <v>0</v>
      </c>
      <c r="L25" s="67">
        <f t="shared" si="10"/>
        <v>0</v>
      </c>
      <c r="M25" s="67">
        <f t="shared" si="10"/>
        <v>0</v>
      </c>
      <c r="N25" s="68">
        <f t="shared" si="10"/>
        <v>0</v>
      </c>
      <c r="O25" s="61">
        <f t="shared" si="9"/>
        <v>0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x14ac:dyDescent="0.2">
      <c r="A27" s="41"/>
      <c r="B27" s="42" t="s">
        <v>43</v>
      </c>
      <c r="C27" s="69">
        <f>O14-IF(O21&gt;500000,500000,O21)</f>
        <v>0</v>
      </c>
      <c r="D27" s="16"/>
      <c r="E27" s="43" t="s">
        <v>32</v>
      </c>
      <c r="F27" s="69">
        <f>IF(C4="Single",SUM(C31:C36)-I27,SUM(D31:D36)-I27)</f>
        <v>0</v>
      </c>
      <c r="G27" s="16"/>
      <c r="H27" s="43" t="s">
        <v>33</v>
      </c>
      <c r="I27" s="44">
        <v>0</v>
      </c>
      <c r="J27" s="16"/>
      <c r="K27" s="43" t="s">
        <v>49</v>
      </c>
      <c r="L27" s="70">
        <f>MIN((O14/3),500000)</f>
        <v>0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">
      <c r="A28" s="16"/>
      <c r="B28" s="16"/>
      <c r="C28" s="16"/>
      <c r="D28" s="16"/>
      <c r="E28" s="16"/>
      <c r="F28" s="16"/>
      <c r="G28" s="45" t="s">
        <v>34</v>
      </c>
      <c r="H28" s="46" t="s">
        <v>54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x14ac:dyDescent="0.2">
      <c r="A29" s="16"/>
      <c r="B29" s="16"/>
      <c r="C29" s="16"/>
      <c r="D29" s="16"/>
      <c r="E29" s="16"/>
      <c r="F29" s="16"/>
      <c r="G29" s="16"/>
      <c r="H29" s="4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x14ac:dyDescent="0.2">
      <c r="A30" s="16"/>
      <c r="B30" s="47" t="s">
        <v>62</v>
      </c>
      <c r="C30" s="86" t="s">
        <v>53</v>
      </c>
      <c r="D30" s="86" t="s">
        <v>55</v>
      </c>
      <c r="E30" s="16"/>
      <c r="F30" s="16"/>
      <c r="G30" s="16"/>
      <c r="H30" s="4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6" customHeight="1" x14ac:dyDescent="0.2">
      <c r="A31" s="90"/>
      <c r="B31" s="89" t="s">
        <v>56</v>
      </c>
      <c r="C31" s="82">
        <v>0</v>
      </c>
      <c r="D31" s="82">
        <v>0</v>
      </c>
      <c r="E31" s="46" t="s">
        <v>51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6" customHeight="1" x14ac:dyDescent="0.2">
      <c r="A32" s="90"/>
      <c r="B32" s="89" t="s">
        <v>57</v>
      </c>
      <c r="C32" s="83">
        <f>IF(C27&gt;500000,MIN(200000,C27 - 500000) * 10%, 0)</f>
        <v>0</v>
      </c>
      <c r="D32" s="83">
        <f>IF(C27&gt;600000,MIN(200000,C27 - 600000) * 10%, 0)</f>
        <v>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6" customHeight="1" x14ac:dyDescent="0.2">
      <c r="A33" s="90"/>
      <c r="B33" s="89" t="s">
        <v>58</v>
      </c>
      <c r="C33" s="83">
        <f>IF(C27&gt;700000,MIN(300000,C27-700000)*20%,0)</f>
        <v>0</v>
      </c>
      <c r="D33" s="83">
        <f>IF(C27&gt;800000,MIN(300000,C27-800000)*20%,0)</f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6" customHeight="1" x14ac:dyDescent="0.2">
      <c r="A34" s="90"/>
      <c r="B34" s="89" t="s">
        <v>61</v>
      </c>
      <c r="C34" s="84">
        <f>IF(C27&gt; 1000000, MIN(1000000,C27-1000000)*30%,0)</f>
        <v>0</v>
      </c>
      <c r="D34" s="84">
        <f>IF(C27&gt; 1100000, MIN(900000,C27-1100000)*30%,0)</f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6" customHeight="1" x14ac:dyDescent="0.2">
      <c r="A35" s="90"/>
      <c r="B35" s="89" t="s">
        <v>59</v>
      </c>
      <c r="C35" s="85">
        <f>IF(C27&gt;2000000,MIN(3000000,C27-2000000)*36%,0)</f>
        <v>0</v>
      </c>
      <c r="D35" s="85">
        <f>IF(C27&gt;2000000,MIN(3000000,C27-2000000)*36%,0)</f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" x14ac:dyDescent="0.2">
      <c r="A36" s="90"/>
      <c r="B36" s="88" t="s">
        <v>60</v>
      </c>
      <c r="C36" s="85">
        <f>IF(C27&gt;5000000,(C27-5000000)*39%,0)</f>
        <v>0</v>
      </c>
      <c r="D36" s="85">
        <f>IF(C27&gt;5000000,(C27-5000000)*39%,0)</f>
        <v>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x14ac:dyDescent="0.2">
      <c r="A37" s="16"/>
      <c r="B37" s="1"/>
      <c r="C37" s="87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x14ac:dyDescent="0.2">
      <c r="A38" s="15"/>
      <c r="B38" s="15" t="s">
        <v>35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x14ac:dyDescent="0.2">
      <c r="A39" s="16"/>
      <c r="B39" s="48" t="s">
        <v>36</v>
      </c>
      <c r="C39" s="71">
        <f>IF((L27-O21)&gt;0,(L27-O21),0)</f>
        <v>0</v>
      </c>
      <c r="D39" s="49" t="s">
        <v>44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x14ac:dyDescent="0.2">
      <c r="A40" s="16"/>
      <c r="B40" s="48" t="s">
        <v>37</v>
      </c>
      <c r="C40" s="50">
        <v>40000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x14ac:dyDescent="0.2">
      <c r="A41" s="16"/>
      <c r="B41" s="48" t="s">
        <v>38</v>
      </c>
      <c r="C41" s="50">
        <v>20000</v>
      </c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x14ac:dyDescent="0.2">
      <c r="A42" s="16"/>
      <c r="B42" s="48" t="s">
        <v>39</v>
      </c>
      <c r="C42" s="50">
        <v>0</v>
      </c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x14ac:dyDescent="0.2">
      <c r="A43" s="16"/>
      <c r="B43" s="48" t="s">
        <v>40</v>
      </c>
      <c r="C43" s="50">
        <v>750</v>
      </c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x14ac:dyDescent="0.2">
      <c r="A44" s="16"/>
      <c r="B44" s="48" t="s">
        <v>41</v>
      </c>
      <c r="C44" s="50">
        <v>5000</v>
      </c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x14ac:dyDescent="0.2">
      <c r="A45" s="16"/>
      <c r="B45" s="51"/>
      <c r="C45" s="52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x14ac:dyDescent="0.2">
      <c r="A47" s="93" t="s">
        <v>50</v>
      </c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x14ac:dyDescent="0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x14ac:dyDescent="0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x14ac:dyDescent="0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x14ac:dyDescent="0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x14ac:dyDescent="0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x14ac:dyDescent="0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x14ac:dyDescent="0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x14ac:dyDescent="0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x14ac:dyDescent="0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x14ac:dyDescent="0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x14ac:dyDescent="0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x14ac:dyDescent="0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x14ac:dyDescent="0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x14ac:dyDescent="0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x14ac:dyDescent="0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x14ac:dyDescent="0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x14ac:dyDescent="0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x14ac:dyDescent="0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x14ac:dyDescent="0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x14ac:dyDescent="0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x14ac:dyDescent="0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x14ac:dyDescent="0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x14ac:dyDescent="0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x14ac:dyDescent="0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x14ac:dyDescent="0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x14ac:dyDescent="0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x14ac:dyDescent="0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x14ac:dyDescent="0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x14ac:dyDescent="0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x14ac:dyDescent="0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x14ac:dyDescent="0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x14ac:dyDescent="0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x14ac:dyDescent="0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x14ac:dyDescent="0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x14ac:dyDescent="0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x14ac:dyDescent="0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x14ac:dyDescent="0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x14ac:dyDescent="0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x14ac:dyDescent="0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x14ac:dyDescent="0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x14ac:dyDescent="0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x14ac:dyDescent="0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x14ac:dyDescent="0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x14ac:dyDescent="0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x14ac:dyDescent="0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x14ac:dyDescent="0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x14ac:dyDescent="0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x14ac:dyDescent="0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x14ac:dyDescent="0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x14ac:dyDescent="0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x14ac:dyDescent="0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x14ac:dyDescent="0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x14ac:dyDescent="0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x14ac:dyDescent="0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x14ac:dyDescent="0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x14ac:dyDescent="0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x14ac:dyDescent="0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x14ac:dyDescent="0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x14ac:dyDescent="0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x14ac:dyDescent="0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x14ac:dyDescent="0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x14ac:dyDescent="0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x14ac:dyDescent="0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x14ac:dyDescent="0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x14ac:dyDescent="0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x14ac:dyDescent="0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x14ac:dyDescent="0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x14ac:dyDescent="0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x14ac:dyDescent="0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x14ac:dyDescent="0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x14ac:dyDescent="0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x14ac:dyDescent="0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x14ac:dyDescent="0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x14ac:dyDescent="0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x14ac:dyDescent="0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x14ac:dyDescent="0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x14ac:dyDescent="0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x14ac:dyDescent="0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x14ac:dyDescent="0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x14ac:dyDescent="0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x14ac:dyDescent="0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x14ac:dyDescent="0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x14ac:dyDescent="0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x14ac:dyDescent="0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x14ac:dyDescent="0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x14ac:dyDescent="0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x14ac:dyDescent="0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x14ac:dyDescent="0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x14ac:dyDescent="0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x14ac:dyDescent="0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x14ac:dyDescent="0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x14ac:dyDescent="0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x14ac:dyDescent="0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x14ac:dyDescent="0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x14ac:dyDescent="0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x14ac:dyDescent="0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x14ac:dyDescent="0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x14ac:dyDescent="0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x14ac:dyDescent="0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x14ac:dyDescent="0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x14ac:dyDescent="0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x14ac:dyDescent="0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x14ac:dyDescent="0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x14ac:dyDescent="0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x14ac:dyDescent="0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x14ac:dyDescent="0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x14ac:dyDescent="0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x14ac:dyDescent="0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x14ac:dyDescent="0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x14ac:dyDescent="0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x14ac:dyDescent="0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x14ac:dyDescent="0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x14ac:dyDescent="0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x14ac:dyDescent="0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x14ac:dyDescent="0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x14ac:dyDescent="0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x14ac:dyDescent="0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x14ac:dyDescent="0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x14ac:dyDescent="0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x14ac:dyDescent="0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x14ac:dyDescent="0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x14ac:dyDescent="0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x14ac:dyDescent="0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x14ac:dyDescent="0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x14ac:dyDescent="0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x14ac:dyDescent="0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x14ac:dyDescent="0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x14ac:dyDescent="0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x14ac:dyDescent="0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x14ac:dyDescent="0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x14ac:dyDescent="0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x14ac:dyDescent="0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x14ac:dyDescent="0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x14ac:dyDescent="0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x14ac:dyDescent="0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x14ac:dyDescent="0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x14ac:dyDescent="0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x14ac:dyDescent="0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x14ac:dyDescent="0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x14ac:dyDescent="0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x14ac:dyDescent="0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x14ac:dyDescent="0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x14ac:dyDescent="0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x14ac:dyDescent="0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x14ac:dyDescent="0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x14ac:dyDescent="0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x14ac:dyDescent="0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x14ac:dyDescent="0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x14ac:dyDescent="0.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x14ac:dyDescent="0.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x14ac:dyDescent="0.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</sheetData>
  <sheetProtection algorithmName="SHA-512" hashValue="nP2xGaglLSlH9KMn5mEzkHzzoJScvl8A5NVhjRNYGlA59UXts0jwHPmRVdPliWjiCj9TvPTfbXLfwMzC1Wc45A==" saltValue="ILkunvJOCA7aUSeLpzU9ug==" spinCount="100000" sheet="1" objects="1" scenarios="1"/>
  <mergeCells count="7">
    <mergeCell ref="D1:J1"/>
    <mergeCell ref="A47:O47"/>
    <mergeCell ref="L1:M1"/>
    <mergeCell ref="A14:B14"/>
    <mergeCell ref="A16:B16"/>
    <mergeCell ref="A21:B21"/>
    <mergeCell ref="A23:B23"/>
  </mergeCells>
  <conditionalFormatting sqref="C6:N6">
    <cfRule type="cellIs" dxfId="0" priority="1" operator="equal">
      <formula>TEXT(TODAY(),"mmmm")</formula>
    </cfRule>
  </conditionalFormatting>
  <dataValidations count="1">
    <dataValidation type="list" allowBlank="1" showInputMessage="1" showErrorMessage="1" sqref="C4" xr:uid="{B3AF6897-5608-554A-BA02-B0A8EB6E1F3E}">
      <formula1>"Single, Couple"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Salary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2024-09-21T11:06:55Z</dcterms:modified>
</cp:coreProperties>
</file>