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fanhong/Dropbox (ASU)/Sulc_Group/crowder_DNA/with_crowder_parameters/kinetics/hairpin6_loop10_with_correct_ratio/"/>
    </mc:Choice>
  </mc:AlternateContent>
  <xr:revisionPtr revIDLastSave="0" documentId="10_ncr:8100000_{E6C2C563-F42E-6545-B90C-918C88E7D6A3}" xr6:coauthVersionLast="33" xr6:coauthVersionMax="33" xr10:uidLastSave="{00000000-0000-0000-0000-000000000000}"/>
  <bookViews>
    <workbookView xWindow="420" yWindow="460" windowWidth="27580" windowHeight="19260" tabRatio="50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61" i="1" l="1"/>
  <c r="U50" i="1"/>
  <c r="B45" i="1"/>
  <c r="P56" i="1" l="1"/>
  <c r="O56" i="1"/>
  <c r="N56" i="1"/>
  <c r="V56" i="1" l="1"/>
  <c r="V59" i="1" s="1"/>
  <c r="U56" i="1"/>
  <c r="U59" i="1" s="1"/>
  <c r="T56" i="1"/>
  <c r="T59" i="1" s="1"/>
  <c r="V45" i="1"/>
  <c r="V48" i="1" s="1"/>
  <c r="U45" i="1"/>
  <c r="U48" i="1" s="1"/>
  <c r="T45" i="1"/>
  <c r="T48" i="1" s="1"/>
  <c r="T62" i="1" l="1"/>
  <c r="T61" i="1"/>
  <c r="T51" i="1"/>
  <c r="T50" i="1"/>
  <c r="D45" i="1" l="1"/>
  <c r="D48" i="1" s="1"/>
  <c r="D59" i="1" l="1"/>
  <c r="B48" i="1"/>
  <c r="C48" i="1"/>
  <c r="D69" i="1"/>
  <c r="C69" i="1"/>
  <c r="B69" i="1"/>
  <c r="O59" i="1"/>
  <c r="N59" i="1"/>
  <c r="J59" i="1"/>
  <c r="I59" i="1"/>
  <c r="H59" i="1"/>
  <c r="P59" i="1"/>
  <c r="C59" i="1"/>
  <c r="B59" i="1"/>
  <c r="P48" i="1"/>
  <c r="O48" i="1"/>
  <c r="N48" i="1"/>
  <c r="N50" i="1" s="1"/>
  <c r="J48" i="1"/>
  <c r="I48" i="1"/>
  <c r="H48" i="1"/>
  <c r="B71" i="1" l="1"/>
  <c r="B72" i="1"/>
  <c r="H62" i="1"/>
  <c r="B51" i="1"/>
  <c r="B50" i="1"/>
  <c r="H51" i="1"/>
  <c r="H50" i="1"/>
  <c r="N51" i="1"/>
  <c r="B62" i="1"/>
  <c r="B61" i="1"/>
  <c r="H61" i="1"/>
  <c r="N62" i="1"/>
  <c r="N61" i="1"/>
  <c r="H26" i="1"/>
  <c r="K26" i="1"/>
  <c r="J26" i="1"/>
  <c r="I26" i="1"/>
  <c r="H29" i="1" l="1"/>
  <c r="H28" i="1"/>
  <c r="Q23" i="1"/>
  <c r="Q26" i="1" s="1"/>
  <c r="P23" i="1"/>
  <c r="P26" i="1" s="1"/>
  <c r="O23" i="1"/>
  <c r="O26" i="1" s="1"/>
  <c r="N23" i="1"/>
  <c r="N26" i="1" s="1"/>
  <c r="Q13" i="1"/>
  <c r="Q16" i="1" s="1"/>
  <c r="P13" i="1"/>
  <c r="P16" i="1" s="1"/>
  <c r="O13" i="1"/>
  <c r="O16" i="1" s="1"/>
  <c r="N13" i="1"/>
  <c r="N16" i="1" s="1"/>
  <c r="Q3" i="1"/>
  <c r="Q6" i="1" s="1"/>
  <c r="P3" i="1"/>
  <c r="P6" i="1" s="1"/>
  <c r="O3" i="1"/>
  <c r="O6" i="1" s="1"/>
  <c r="N3" i="1"/>
  <c r="N6" i="1" s="1"/>
  <c r="E23" i="1"/>
  <c r="D23" i="1"/>
  <c r="D26" i="1" s="1"/>
  <c r="C23" i="1"/>
  <c r="C26" i="1" s="1"/>
  <c r="B23" i="1"/>
  <c r="B26" i="1" s="1"/>
  <c r="B29" i="1" l="1"/>
  <c r="B28" i="1"/>
  <c r="N19" i="1"/>
  <c r="N18" i="1"/>
  <c r="N9" i="1"/>
  <c r="N8" i="1"/>
  <c r="N28" i="1"/>
  <c r="N29" i="1"/>
  <c r="E13" i="1"/>
  <c r="E16" i="1" s="1"/>
  <c r="D13" i="1"/>
  <c r="D16" i="1" s="1"/>
  <c r="C13" i="1"/>
  <c r="C16" i="1" s="1"/>
  <c r="B13" i="1"/>
  <c r="B16" i="1" s="1"/>
  <c r="E3" i="1"/>
  <c r="E6" i="1" s="1"/>
  <c r="D3" i="1"/>
  <c r="D6" i="1" s="1"/>
  <c r="C3" i="1"/>
  <c r="C6" i="1" s="1"/>
  <c r="B3" i="1"/>
  <c r="B6" i="1" s="1"/>
  <c r="K13" i="1"/>
  <c r="K16" i="1" s="1"/>
  <c r="J13" i="1"/>
  <c r="J16" i="1" s="1"/>
  <c r="I13" i="1"/>
  <c r="I16" i="1" s="1"/>
  <c r="H13" i="1"/>
  <c r="H16" i="1" s="1"/>
  <c r="K3" i="1"/>
  <c r="K6" i="1" s="1"/>
  <c r="J3" i="1"/>
  <c r="J6" i="1" s="1"/>
  <c r="I3" i="1"/>
  <c r="I6" i="1" s="1"/>
  <c r="H3" i="1"/>
  <c r="H6" i="1" s="1"/>
  <c r="E36" i="1"/>
  <c r="H9" i="1" l="1"/>
  <c r="H8" i="1"/>
  <c r="B9" i="1"/>
  <c r="B8" i="1"/>
  <c r="H19" i="1"/>
  <c r="H18" i="1"/>
  <c r="B19" i="1"/>
  <c r="B18" i="1"/>
  <c r="D36" i="1"/>
  <c r="C36" i="1"/>
  <c r="B36" i="1"/>
  <c r="B38" i="1" l="1"/>
  <c r="B39" i="1"/>
  <c r="T49" i="1" l="1"/>
  <c r="V60" i="1"/>
  <c r="T60" i="1"/>
  <c r="U49" i="1"/>
  <c r="U60" i="1"/>
  <c r="V49" i="1"/>
  <c r="D49" i="1"/>
  <c r="D60" i="1"/>
  <c r="C49" i="1"/>
  <c r="B49" i="1"/>
  <c r="J60" i="1"/>
  <c r="N60" i="1"/>
  <c r="I60" i="1"/>
  <c r="I62" i="1" s="1"/>
  <c r="C70" i="1"/>
  <c r="D70" i="1"/>
  <c r="H60" i="1"/>
  <c r="H49" i="1"/>
  <c r="J49" i="1"/>
  <c r="I49" i="1"/>
  <c r="O60" i="1"/>
  <c r="O62" i="1" s="1"/>
  <c r="O49" i="1"/>
  <c r="N49" i="1"/>
  <c r="B60" i="1"/>
  <c r="B70" i="1"/>
  <c r="P49" i="1"/>
  <c r="C60" i="1"/>
  <c r="P60" i="1"/>
  <c r="E37" i="1"/>
  <c r="Q27" i="1"/>
  <c r="K27" i="1"/>
  <c r="E27" i="1"/>
  <c r="Q17" i="1"/>
  <c r="K17" i="1"/>
  <c r="E17" i="1"/>
  <c r="Q7" i="1"/>
  <c r="K7" i="1"/>
  <c r="C7" i="1"/>
  <c r="P27" i="1"/>
  <c r="J27" i="1"/>
  <c r="D27" i="1"/>
  <c r="P17" i="1"/>
  <c r="J17" i="1"/>
  <c r="D17" i="1"/>
  <c r="P7" i="1"/>
  <c r="J7" i="1"/>
  <c r="D7" i="1"/>
  <c r="O27" i="1"/>
  <c r="I27" i="1"/>
  <c r="C27" i="1"/>
  <c r="O17" i="1"/>
  <c r="I17" i="1"/>
  <c r="C17" i="1"/>
  <c r="O7" i="1"/>
  <c r="I7" i="1"/>
  <c r="E7" i="1"/>
  <c r="N27" i="1"/>
  <c r="H27" i="1"/>
  <c r="B27" i="1"/>
  <c r="N17" i="1"/>
  <c r="H17" i="1"/>
  <c r="B17" i="1"/>
  <c r="N7" i="1"/>
  <c r="H7" i="1"/>
  <c r="B7" i="1"/>
  <c r="D37" i="1"/>
  <c r="C37" i="1"/>
  <c r="B37" i="1"/>
  <c r="I51" i="1" l="1"/>
  <c r="I50" i="1"/>
  <c r="O61" i="1"/>
  <c r="O51" i="1"/>
  <c r="O50" i="1"/>
  <c r="U62" i="1"/>
  <c r="C51" i="1"/>
  <c r="C50" i="1"/>
  <c r="U51" i="1"/>
  <c r="I61" i="1"/>
  <c r="C61" i="1"/>
  <c r="C62" i="1"/>
</calcChain>
</file>

<file path=xl/sharedStrings.xml><?xml version="1.0" encoding="utf-8"?>
<sst xmlns="http://schemas.openxmlformats.org/spreadsheetml/2006/main" count="201" uniqueCount="23">
  <si>
    <t>FLUX</t>
  </si>
  <si>
    <t>I0I1</t>
  </si>
  <si>
    <t>I1IF</t>
  </si>
  <si>
    <t>RUN1</t>
  </si>
  <si>
    <t>RUN2</t>
  </si>
  <si>
    <t>RUN3</t>
  </si>
  <si>
    <t>RUN4</t>
  </si>
  <si>
    <t>crowder_f10_r1</t>
  </si>
  <si>
    <t>crowder_f10_r3</t>
  </si>
  <si>
    <t>crowder_f20_r1</t>
  </si>
  <si>
    <t>crowder_f20_r3</t>
  </si>
  <si>
    <t>crowder_f30_r1</t>
  </si>
  <si>
    <t>crowder_f30_r3</t>
  </si>
  <si>
    <t>kinetics</t>
  </si>
  <si>
    <t>crowder_no</t>
  </si>
  <si>
    <t>crowder_f10_r2</t>
  </si>
  <si>
    <t>crowder_f20_r2</t>
  </si>
  <si>
    <t>crowder_f30_r2</t>
  </si>
  <si>
    <t>mean</t>
  </si>
  <si>
    <t>std</t>
  </si>
  <si>
    <t>In RUNING</t>
  </si>
  <si>
    <t>crowder_f40_r1</t>
  </si>
  <si>
    <t>crowder_f40_r3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</si>
</sst>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0" fillId="0" borderId="1" xfId="0" applyFont="1" applyFill="1" applyBorder="1"/>
    <xf numFmtId="0" fontId="0" fillId="0" borderId="2" xfId="0" applyFill="1" applyBorder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" xfId="0" applyFill="1" applyBorder="1" applyAlignment="1"/>
    <xf numFmtId="11" fontId="1" fillId="0" borderId="1" xfId="0" applyNumberFormat="1" applyFont="1" applyFill="1" applyBorder="1"/>
    <xf numFmtId="0" fontId="1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ill="1" applyBorder="1" applyAlignment="1"/>
    <xf numFmtId="11" fontId="1" fillId="0" borderId="0" xfId="0" applyNumberFormat="1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/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2"/>
  <sheetViews>
    <sheetView tabSelected="1" topLeftCell="A35" zoomScale="88" zoomScaleNormal="96" workbookViewId="0">
      <selection activeCell="E46" sqref="E46"/>
    </sheetView>
  </sheetViews>
  <sheetFormatPr baseColWidth="10" defaultRowHeight="16" x14ac:dyDescent="0.2"/>
  <cols>
    <col min="1" max="1" width="10.83203125" style="3"/>
    <col min="2" max="2" width="12.6640625" style="3" bestFit="1" customWidth="1"/>
    <col min="3" max="3" width="16" style="3" customWidth="1"/>
    <col min="4" max="4" width="12.6640625" style="3" bestFit="1" customWidth="1"/>
    <col min="5" max="5" width="14" style="3" bestFit="1" customWidth="1"/>
    <col min="6" max="6" width="10.5" style="3" customWidth="1"/>
    <col min="7" max="7" width="10.83203125" style="3"/>
    <col min="8" max="11" width="12.6640625" style="3" bestFit="1" customWidth="1"/>
    <col min="12" max="12" width="5.33203125" style="3" customWidth="1"/>
    <col min="13" max="13" width="10.83203125" style="3"/>
    <col min="14" max="17" width="12.1640625" style="3" bestFit="1" customWidth="1"/>
    <col min="18" max="18" width="7.6640625" style="3" customWidth="1"/>
    <col min="19" max="19" width="9.5" style="3" customWidth="1"/>
    <col min="20" max="16384" width="10.83203125" style="3"/>
  </cols>
  <sheetData>
    <row r="1" spans="1:17" x14ac:dyDescent="0.2">
      <c r="A1" s="16" t="s">
        <v>7</v>
      </c>
      <c r="B1" s="16"/>
      <c r="C1" s="16"/>
      <c r="D1" s="16"/>
      <c r="E1" s="16"/>
      <c r="G1" s="17" t="s">
        <v>9</v>
      </c>
      <c r="H1" s="17"/>
      <c r="I1" s="17"/>
      <c r="J1" s="17"/>
      <c r="K1" s="17"/>
      <c r="M1" s="16" t="s">
        <v>11</v>
      </c>
      <c r="N1" s="16"/>
      <c r="O1" s="16"/>
      <c r="P1" s="16"/>
      <c r="Q1" s="16"/>
    </row>
    <row r="2" spans="1:17" x14ac:dyDescent="0.2">
      <c r="A2" s="2"/>
      <c r="B2" s="2" t="s">
        <v>3</v>
      </c>
      <c r="C2" s="2" t="s">
        <v>4</v>
      </c>
      <c r="D2" s="2" t="s">
        <v>5</v>
      </c>
      <c r="E2" s="2" t="s">
        <v>6</v>
      </c>
      <c r="G2" s="4"/>
      <c r="H2" s="4" t="s">
        <v>3</v>
      </c>
      <c r="I2" s="4" t="s">
        <v>4</v>
      </c>
      <c r="J2" s="4" t="s">
        <v>5</v>
      </c>
      <c r="K2" s="4" t="s">
        <v>6</v>
      </c>
      <c r="M2" s="2"/>
      <c r="N2" s="2" t="s">
        <v>3</v>
      </c>
      <c r="O2" s="2" t="s">
        <v>4</v>
      </c>
      <c r="P2" s="2" t="s">
        <v>5</v>
      </c>
      <c r="Q2" s="2" t="s">
        <v>6</v>
      </c>
    </row>
    <row r="3" spans="1:17" x14ac:dyDescent="0.2">
      <c r="A3" s="2" t="s">
        <v>0</v>
      </c>
      <c r="B3" s="2">
        <f>0.00000423</f>
        <v>4.2300000000000002E-6</v>
      </c>
      <c r="C3" s="2">
        <f>0.00000365</f>
        <v>3.6500000000000002E-6</v>
      </c>
      <c r="D3" s="2">
        <f>0.00000635</f>
        <v>6.3500000000000002E-6</v>
      </c>
      <c r="E3" s="2">
        <f>0.00000497</f>
        <v>4.9699999999999998E-6</v>
      </c>
      <c r="G3" s="4" t="s">
        <v>0</v>
      </c>
      <c r="H3" s="4">
        <f>0.00000505</f>
        <v>5.0499999999999999E-6</v>
      </c>
      <c r="I3" s="4">
        <f>0.00000505</f>
        <v>5.0499999999999999E-6</v>
      </c>
      <c r="J3" s="4">
        <f>0.00000505</f>
        <v>5.0499999999999999E-6</v>
      </c>
      <c r="K3" s="4">
        <f>0.00000511</f>
        <v>5.1100000000000002E-6</v>
      </c>
      <c r="M3" s="2" t="s">
        <v>0</v>
      </c>
      <c r="N3" s="2">
        <f>0.00000468</f>
        <v>4.6800000000000001E-6</v>
      </c>
      <c r="O3" s="2">
        <f>0.00000468</f>
        <v>4.6800000000000001E-6</v>
      </c>
      <c r="P3" s="2">
        <f>0.0000044</f>
        <v>4.4000000000000002E-6</v>
      </c>
      <c r="Q3" s="2">
        <f>0.00000422</f>
        <v>4.2200000000000003E-6</v>
      </c>
    </row>
    <row r="4" spans="1:17" x14ac:dyDescent="0.2">
      <c r="A4" s="2" t="s">
        <v>1</v>
      </c>
      <c r="B4" s="2">
        <v>1.7999999999999999E-2</v>
      </c>
      <c r="C4" s="2">
        <v>1.7000000000000001E-2</v>
      </c>
      <c r="D4" s="2">
        <v>1.6E-2</v>
      </c>
      <c r="E4" s="2">
        <v>1.6E-2</v>
      </c>
      <c r="G4" s="4" t="s">
        <v>1</v>
      </c>
      <c r="H4" s="4">
        <v>2.2800000000000001E-2</v>
      </c>
      <c r="I4" s="4">
        <v>2.3900000000000001E-2</v>
      </c>
      <c r="J4" s="4">
        <v>2.29E-2</v>
      </c>
      <c r="K4" s="4">
        <v>2.29E-2</v>
      </c>
      <c r="M4" s="2" t="s">
        <v>1</v>
      </c>
      <c r="N4" s="2">
        <v>6.6000000000000003E-2</v>
      </c>
      <c r="O4" s="2">
        <v>6.8000000000000005E-2</v>
      </c>
      <c r="P4" s="2">
        <v>6.4000000000000001E-2</v>
      </c>
      <c r="Q4" s="2">
        <v>7.2999999999999995E-2</v>
      </c>
    </row>
    <row r="5" spans="1:17" x14ac:dyDescent="0.2">
      <c r="A5" s="2" t="s">
        <v>2</v>
      </c>
      <c r="B5" s="2">
        <v>0.24</v>
      </c>
      <c r="C5" s="2">
        <v>0.28000000000000003</v>
      </c>
      <c r="D5" s="2">
        <v>0.3</v>
      </c>
      <c r="E5" s="2">
        <v>0.28000000000000003</v>
      </c>
      <c r="G5" s="4" t="s">
        <v>2</v>
      </c>
      <c r="H5" s="4">
        <v>0.38</v>
      </c>
      <c r="I5" s="4">
        <v>0.32100000000000001</v>
      </c>
      <c r="J5" s="4">
        <v>0.38300000000000001</v>
      </c>
      <c r="K5" s="4">
        <v>0.33889999999999998</v>
      </c>
      <c r="M5" s="2" t="s">
        <v>2</v>
      </c>
      <c r="N5" s="2">
        <v>0.53</v>
      </c>
      <c r="O5" s="2">
        <v>0.47</v>
      </c>
      <c r="P5" s="2">
        <v>0.59</v>
      </c>
      <c r="Q5" s="2">
        <v>0.66</v>
      </c>
    </row>
    <row r="6" spans="1:17" x14ac:dyDescent="0.2">
      <c r="A6" s="2" t="s">
        <v>13</v>
      </c>
      <c r="B6" s="2">
        <f>B3*B4*B5</f>
        <v>1.8273599999999997E-8</v>
      </c>
      <c r="C6" s="2">
        <f t="shared" ref="C6:E6" si="0">C3*C4*C5</f>
        <v>1.7374000000000004E-8</v>
      </c>
      <c r="D6" s="2">
        <f t="shared" si="0"/>
        <v>3.0479999999999999E-8</v>
      </c>
      <c r="E6" s="2">
        <f t="shared" si="0"/>
        <v>2.2265600000000001E-8</v>
      </c>
      <c r="G6" s="4" t="s">
        <v>13</v>
      </c>
      <c r="H6" s="4">
        <f>H3*H4*H5</f>
        <v>4.3753199999999999E-8</v>
      </c>
      <c r="I6" s="4">
        <f t="shared" ref="I6" si="1">I3*I4*I5</f>
        <v>3.8743095000000005E-8</v>
      </c>
      <c r="J6" s="4">
        <f t="shared" ref="J6" si="2">J3*J4*J5</f>
        <v>4.4292034999999998E-8</v>
      </c>
      <c r="K6" s="4">
        <f t="shared" ref="K6" si="3">K3*K4*K5</f>
        <v>3.9657739099999998E-8</v>
      </c>
      <c r="M6" s="2" t="s">
        <v>13</v>
      </c>
      <c r="N6" s="2">
        <f>N3*N4*N5</f>
        <v>1.6370640000000002E-7</v>
      </c>
      <c r="O6" s="2">
        <f t="shared" ref="O6" si="4">O3*O4*O5</f>
        <v>1.495728E-7</v>
      </c>
      <c r="P6" s="2">
        <f t="shared" ref="P6" si="5">P3*P4*P5</f>
        <v>1.6614400000000001E-7</v>
      </c>
      <c r="Q6" s="2">
        <f t="shared" ref="Q6" si="6">Q3*Q4*Q5</f>
        <v>2.0331960000000003E-7</v>
      </c>
    </row>
    <row r="7" spans="1:17" x14ac:dyDescent="0.2">
      <c r="A7" s="2"/>
      <c r="B7" s="2">
        <f>B6/$B$38</f>
        <v>3.3888634716427259</v>
      </c>
      <c r="C7" s="2">
        <f t="shared" ref="C7:E7" si="7">C6/$B$38</f>
        <v>3.2220314528237868</v>
      </c>
      <c r="D7" s="2">
        <f t="shared" si="7"/>
        <v>5.6525566180539304</v>
      </c>
      <c r="E7" s="2">
        <f t="shared" si="7"/>
        <v>4.1291851914350923</v>
      </c>
      <c r="G7" s="4"/>
      <c r="H7" s="2">
        <f>H6/$B$38</f>
        <v>8.1140892460970218</v>
      </c>
      <c r="I7" s="2">
        <f t="shared" ref="I7" si="8">I6/$B$38</f>
        <v>7.1849585973143766</v>
      </c>
      <c r="J7" s="2">
        <f t="shared" ref="J7" si="9">J6/$B$38</f>
        <v>8.2140169149057201</v>
      </c>
      <c r="K7" s="2">
        <f t="shared" ref="K7" si="10">K6/$B$38</f>
        <v>7.3545805645262838</v>
      </c>
      <c r="M7" s="2"/>
      <c r="N7" s="2">
        <f>N6/$B$38</f>
        <v>30.359570037328876</v>
      </c>
      <c r="O7" s="2">
        <f t="shared" ref="O7" si="11">O6/$B$38</f>
        <v>27.738475082705282</v>
      </c>
      <c r="P7" s="2">
        <f t="shared" ref="P7" si="12">P6/$B$38</f>
        <v>30.811626205707096</v>
      </c>
      <c r="Q7" s="2">
        <f t="shared" ref="Q7" si="13">Q6/$B$38</f>
        <v>37.70589076640676</v>
      </c>
    </row>
    <row r="8" spans="1:17" x14ac:dyDescent="0.2">
      <c r="A8" s="2" t="s">
        <v>18</v>
      </c>
      <c r="B8" s="2">
        <f>AVERAGE(B6:E6)</f>
        <v>2.20983E-8</v>
      </c>
      <c r="C8" s="2"/>
      <c r="D8" s="2"/>
      <c r="E8" s="2"/>
      <c r="F8" s="1"/>
      <c r="G8" s="4" t="s">
        <v>18</v>
      </c>
      <c r="H8" s="4">
        <f>AVERAGE(H6:K6)</f>
        <v>4.1611517275000004E-8</v>
      </c>
      <c r="I8" s="4"/>
      <c r="J8" s="4"/>
      <c r="K8" s="4"/>
      <c r="L8" s="1"/>
      <c r="M8" s="2" t="s">
        <v>18</v>
      </c>
      <c r="N8" s="2">
        <f>AVERAGE(N6:Q6)</f>
        <v>1.7068570000000002E-7</v>
      </c>
      <c r="O8" s="2"/>
      <c r="P8" s="2"/>
      <c r="Q8" s="2"/>
    </row>
    <row r="9" spans="1:17" x14ac:dyDescent="0.2">
      <c r="A9" s="5" t="s">
        <v>19</v>
      </c>
      <c r="B9" s="1">
        <f>STDEV(B6:E6)</f>
        <v>5.9785233617229141E-9</v>
      </c>
      <c r="C9" s="1"/>
      <c r="D9" s="1"/>
      <c r="E9" s="1"/>
      <c r="F9" s="1"/>
      <c r="G9" s="7" t="s">
        <v>19</v>
      </c>
      <c r="H9" s="6">
        <f>STDEV(H6:K6)</f>
        <v>2.8176275879674064E-9</v>
      </c>
      <c r="I9" s="6"/>
      <c r="J9" s="6"/>
      <c r="K9" s="6"/>
      <c r="L9" s="1"/>
      <c r="M9" s="5" t="s">
        <v>19</v>
      </c>
      <c r="N9" s="1">
        <f>STDEV(N6:Q6)</f>
        <v>2.2949681501057927E-8</v>
      </c>
      <c r="O9" s="1"/>
      <c r="P9" s="1"/>
      <c r="Q9" s="1"/>
    </row>
    <row r="11" spans="1:17" x14ac:dyDescent="0.2">
      <c r="A11" s="16" t="s">
        <v>15</v>
      </c>
      <c r="B11" s="16"/>
      <c r="C11" s="16"/>
      <c r="D11" s="16"/>
      <c r="E11" s="16"/>
      <c r="G11" s="17" t="s">
        <v>16</v>
      </c>
      <c r="H11" s="17"/>
      <c r="I11" s="17"/>
      <c r="J11" s="17"/>
      <c r="K11" s="17"/>
      <c r="M11" s="16" t="s">
        <v>17</v>
      </c>
      <c r="N11" s="16"/>
      <c r="O11" s="16"/>
      <c r="P11" s="16"/>
      <c r="Q11" s="16"/>
    </row>
    <row r="12" spans="1:17" x14ac:dyDescent="0.2">
      <c r="A12" s="2"/>
      <c r="B12" s="2" t="s">
        <v>3</v>
      </c>
      <c r="C12" s="2" t="s">
        <v>4</v>
      </c>
      <c r="D12" s="2" t="s">
        <v>5</v>
      </c>
      <c r="E12" s="2" t="s">
        <v>6</v>
      </c>
      <c r="G12" s="4"/>
      <c r="H12" s="4" t="s">
        <v>3</v>
      </c>
      <c r="I12" s="4" t="s">
        <v>4</v>
      </c>
      <c r="J12" s="4" t="s">
        <v>5</v>
      </c>
      <c r="K12" s="4" t="s">
        <v>6</v>
      </c>
      <c r="M12" s="2"/>
      <c r="N12" s="2" t="s">
        <v>3</v>
      </c>
      <c r="O12" s="2" t="s">
        <v>4</v>
      </c>
      <c r="P12" s="2" t="s">
        <v>5</v>
      </c>
      <c r="Q12" s="2" t="s">
        <v>6</v>
      </c>
    </row>
    <row r="13" spans="1:17" x14ac:dyDescent="0.2">
      <c r="A13" s="2" t="s">
        <v>0</v>
      </c>
      <c r="B13" s="2">
        <f>0.00000268</f>
        <v>2.6800000000000002E-6</v>
      </c>
      <c r="C13" s="2">
        <f>0.00000268</f>
        <v>2.6800000000000002E-6</v>
      </c>
      <c r="D13" s="2">
        <f>0.00000269</f>
        <v>2.6900000000000001E-6</v>
      </c>
      <c r="E13" s="2">
        <f>0.00000269</f>
        <v>2.6900000000000001E-6</v>
      </c>
      <c r="G13" s="4" t="s">
        <v>0</v>
      </c>
      <c r="H13" s="4">
        <f>0.0000055</f>
        <v>5.4999999999999999E-6</v>
      </c>
      <c r="I13" s="4">
        <f>0.0000055</f>
        <v>5.4999999999999999E-6</v>
      </c>
      <c r="J13" s="4">
        <f>0.00000548</f>
        <v>5.48E-6</v>
      </c>
      <c r="K13" s="4">
        <f>0.00000549</f>
        <v>5.49E-6</v>
      </c>
      <c r="M13" s="2" t="s">
        <v>0</v>
      </c>
      <c r="N13" s="2">
        <f>0.00000504</f>
        <v>5.04E-6</v>
      </c>
      <c r="O13" s="2">
        <f>0.0000039</f>
        <v>3.8999999999999999E-6</v>
      </c>
      <c r="P13" s="2">
        <f>0.00000387</f>
        <v>3.8700000000000002E-6</v>
      </c>
      <c r="Q13" s="2">
        <f>0.0000039</f>
        <v>3.8999999999999999E-6</v>
      </c>
    </row>
    <row r="14" spans="1:17" x14ac:dyDescent="0.2">
      <c r="A14" s="2" t="s">
        <v>1</v>
      </c>
      <c r="B14" s="2">
        <v>1.4999999999999999E-2</v>
      </c>
      <c r="C14" s="2">
        <v>1.6E-2</v>
      </c>
      <c r="D14" s="2">
        <v>1.6E-2</v>
      </c>
      <c r="E14" s="2">
        <v>1.6E-2</v>
      </c>
      <c r="G14" s="4" t="s">
        <v>1</v>
      </c>
      <c r="H14" s="4">
        <v>1.3100000000000001E-2</v>
      </c>
      <c r="I14" s="4">
        <v>1.35E-2</v>
      </c>
      <c r="J14" s="4">
        <v>1.38E-2</v>
      </c>
      <c r="K14" s="4">
        <v>1.35E-2</v>
      </c>
      <c r="M14" s="2" t="s">
        <v>1</v>
      </c>
      <c r="N14" s="2">
        <v>3.4000000000000002E-2</v>
      </c>
      <c r="O14" s="2">
        <v>2.8000000000000001E-2</v>
      </c>
      <c r="P14" s="2">
        <v>2.8000000000000001E-2</v>
      </c>
      <c r="Q14" s="2">
        <v>2.8000000000000001E-2</v>
      </c>
    </row>
    <row r="15" spans="1:17" x14ac:dyDescent="0.2">
      <c r="A15" s="2" t="s">
        <v>2</v>
      </c>
      <c r="B15" s="2">
        <v>0.27</v>
      </c>
      <c r="C15" s="2">
        <v>0.28000000000000003</v>
      </c>
      <c r="D15" s="2">
        <v>0.25</v>
      </c>
      <c r="E15" s="2">
        <v>0.25</v>
      </c>
      <c r="G15" s="4" t="s">
        <v>2</v>
      </c>
      <c r="H15" s="4">
        <v>0.31</v>
      </c>
      <c r="I15" s="4">
        <v>0.32</v>
      </c>
      <c r="J15" s="4">
        <v>0.38</v>
      </c>
      <c r="K15" s="4">
        <v>0.34</v>
      </c>
      <c r="M15" s="2" t="s">
        <v>2</v>
      </c>
      <c r="N15" s="2">
        <v>0.38</v>
      </c>
      <c r="O15" s="2">
        <v>0.28999999999999998</v>
      </c>
      <c r="P15" s="2">
        <v>0.33</v>
      </c>
      <c r="Q15" s="2">
        <v>0.37</v>
      </c>
    </row>
    <row r="16" spans="1:17" x14ac:dyDescent="0.2">
      <c r="A16" s="2" t="s">
        <v>13</v>
      </c>
      <c r="B16" s="2">
        <f>B13*B14*B15</f>
        <v>1.0854000000000001E-8</v>
      </c>
      <c r="C16" s="2">
        <f t="shared" ref="C16" si="14">C13*C14*C15</f>
        <v>1.2006400000000002E-8</v>
      </c>
      <c r="D16" s="2">
        <f t="shared" ref="D16" si="15">D13*D14*D15</f>
        <v>1.076E-8</v>
      </c>
      <c r="E16" s="2">
        <f t="shared" ref="E16" si="16">E13*E14*E15</f>
        <v>1.076E-8</v>
      </c>
      <c r="G16" s="4" t="s">
        <v>13</v>
      </c>
      <c r="H16" s="4">
        <f>H13*H14*H15</f>
        <v>2.2335499999999998E-8</v>
      </c>
      <c r="I16" s="4">
        <f t="shared" ref="I16" si="17">I13*I14*I15</f>
        <v>2.3759999999999999E-8</v>
      </c>
      <c r="J16" s="4">
        <f t="shared" ref="J16" si="18">J13*J14*J15</f>
        <v>2.8737120000000003E-8</v>
      </c>
      <c r="K16" s="4">
        <f t="shared" ref="K16" si="19">K13*K14*K15</f>
        <v>2.5199100000000002E-8</v>
      </c>
      <c r="M16" s="2" t="s">
        <v>13</v>
      </c>
      <c r="N16" s="2">
        <f>N13*N14*N15</f>
        <v>6.5116800000000002E-8</v>
      </c>
      <c r="O16" s="2">
        <f t="shared" ref="O16" si="20">O13*O14*O15</f>
        <v>3.1667999999999996E-8</v>
      </c>
      <c r="P16" s="2">
        <f t="shared" ref="P16" si="21">P13*P14*P15</f>
        <v>3.5758800000000005E-8</v>
      </c>
      <c r="Q16" s="2">
        <f t="shared" ref="Q16" si="22">Q13*Q14*Q15</f>
        <v>4.0403999999999996E-8</v>
      </c>
    </row>
    <row r="17" spans="1:17" x14ac:dyDescent="0.2">
      <c r="A17" s="2"/>
      <c r="B17" s="2">
        <f>B16/$B$38</f>
        <v>2.0128887641849529</v>
      </c>
      <c r="C17" s="2">
        <f t="shared" ref="C17" si="23">C16/$B$38</f>
        <v>2.2266028798885409</v>
      </c>
      <c r="D17" s="2">
        <f t="shared" ref="D17" si="24">D16/$B$38</f>
        <v>1.995456338919301</v>
      </c>
      <c r="E17" s="2">
        <f t="shared" ref="E17" si="25">E16/$B$38</f>
        <v>1.995456338919301</v>
      </c>
      <c r="G17" s="4"/>
      <c r="H17" s="2">
        <f>H16/$B$38</f>
        <v>4.1421482395847624</v>
      </c>
      <c r="I17" s="2">
        <f t="shared" ref="I17" si="26">I16/$B$38</f>
        <v>4.4063236628924338</v>
      </c>
      <c r="J17" s="2">
        <f t="shared" ref="J17" si="27">J16/$B$38</f>
        <v>5.3293371994688314</v>
      </c>
      <c r="K17" s="2">
        <f t="shared" ref="K17" si="28">K16/$B$38</f>
        <v>4.6732066756562602</v>
      </c>
      <c r="M17" s="2"/>
      <c r="N17" s="2">
        <f>N16/$B$38</f>
        <v>12.075997335514902</v>
      </c>
      <c r="O17" s="2">
        <f t="shared" ref="O17" si="29">O16/$B$38</f>
        <v>5.872872801198552</v>
      </c>
      <c r="P17" s="2">
        <f t="shared" ref="P17" si="30">P16/$B$38</f>
        <v>6.6315171126531141</v>
      </c>
      <c r="Q17" s="2">
        <f t="shared" ref="Q17" si="31">Q16/$B$38</f>
        <v>7.4929756429084975</v>
      </c>
    </row>
    <row r="18" spans="1:17" x14ac:dyDescent="0.2">
      <c r="A18" s="2" t="s">
        <v>18</v>
      </c>
      <c r="B18" s="2">
        <f>AVERAGE(B16:E16)</f>
        <v>1.10951E-8</v>
      </c>
      <c r="C18" s="2"/>
      <c r="D18" s="2"/>
      <c r="E18" s="2"/>
      <c r="G18" s="2" t="s">
        <v>18</v>
      </c>
      <c r="H18" s="2">
        <f>AVERAGE(H16:K16)</f>
        <v>2.5007930000000002E-8</v>
      </c>
      <c r="I18" s="4"/>
      <c r="J18" s="4"/>
      <c r="K18" s="4"/>
      <c r="M18" s="2" t="s">
        <v>18</v>
      </c>
      <c r="N18" s="2">
        <f>AVERAGE(N16:Q16)</f>
        <v>4.32369E-8</v>
      </c>
      <c r="O18" s="2"/>
      <c r="P18" s="2"/>
      <c r="Q18" s="2"/>
    </row>
    <row r="19" spans="1:17" x14ac:dyDescent="0.2">
      <c r="A19" s="5" t="s">
        <v>19</v>
      </c>
      <c r="B19" s="1">
        <f>STDEV(B16:E16)</f>
        <v>6.0914719622326729E-10</v>
      </c>
      <c r="C19" s="1"/>
      <c r="D19" s="1"/>
      <c r="E19" s="1"/>
      <c r="G19" s="5" t="s">
        <v>19</v>
      </c>
      <c r="H19" s="1">
        <f>STDEV(H16:K16)</f>
        <v>2.7472783753380385E-9</v>
      </c>
      <c r="I19" s="6"/>
      <c r="J19" s="6"/>
      <c r="K19" s="6"/>
      <c r="M19" s="5" t="s">
        <v>19</v>
      </c>
      <c r="N19" s="1">
        <f>STDEV(N16:Q16)</f>
        <v>1.5016843579128074E-8</v>
      </c>
      <c r="O19" s="1"/>
      <c r="P19" s="1"/>
      <c r="Q19" s="1"/>
    </row>
    <row r="20" spans="1:17" x14ac:dyDescent="0.2">
      <c r="G20" s="18"/>
      <c r="H20" s="18"/>
      <c r="I20" s="18"/>
      <c r="J20" s="18"/>
      <c r="K20" s="18"/>
    </row>
    <row r="21" spans="1:17" x14ac:dyDescent="0.2">
      <c r="A21" s="16" t="s">
        <v>8</v>
      </c>
      <c r="B21" s="16"/>
      <c r="C21" s="16"/>
      <c r="D21" s="16"/>
      <c r="E21" s="16"/>
      <c r="G21" s="17" t="s">
        <v>10</v>
      </c>
      <c r="H21" s="17"/>
      <c r="I21" s="17"/>
      <c r="J21" s="17"/>
      <c r="K21" s="17"/>
      <c r="M21" s="17" t="s">
        <v>12</v>
      </c>
      <c r="N21" s="17"/>
      <c r="O21" s="17"/>
      <c r="P21" s="17"/>
      <c r="Q21" s="17"/>
    </row>
    <row r="22" spans="1:17" x14ac:dyDescent="0.2">
      <c r="A22" s="2"/>
      <c r="B22" s="2" t="s">
        <v>3</v>
      </c>
      <c r="C22" s="2" t="s">
        <v>4</v>
      </c>
      <c r="D22" s="2" t="s">
        <v>5</v>
      </c>
      <c r="E22" s="2" t="s">
        <v>6</v>
      </c>
      <c r="G22" s="4"/>
      <c r="H22" s="4" t="s">
        <v>3</v>
      </c>
      <c r="I22" s="4" t="s">
        <v>4</v>
      </c>
      <c r="J22" s="4" t="s">
        <v>5</v>
      </c>
      <c r="K22" s="4" t="s">
        <v>6</v>
      </c>
      <c r="M22" s="4"/>
      <c r="N22" s="4" t="s">
        <v>3</v>
      </c>
      <c r="O22" s="4" t="s">
        <v>4</v>
      </c>
      <c r="P22" s="4" t="s">
        <v>5</v>
      </c>
      <c r="Q22" s="4" t="s">
        <v>6</v>
      </c>
    </row>
    <row r="23" spans="1:17" x14ac:dyDescent="0.2">
      <c r="A23" s="2" t="s">
        <v>0</v>
      </c>
      <c r="B23" s="2">
        <f>0.00000456</f>
        <v>4.5600000000000004E-6</v>
      </c>
      <c r="C23" s="2">
        <f>0.00000456</f>
        <v>4.5600000000000004E-6</v>
      </c>
      <c r="D23" s="2">
        <f>0.00000456</f>
        <v>4.5600000000000004E-6</v>
      </c>
      <c r="E23" s="2">
        <f>0.00000456</f>
        <v>4.5600000000000004E-6</v>
      </c>
      <c r="G23" s="4" t="s">
        <v>0</v>
      </c>
      <c r="H23" s="9">
        <v>4.2630999999999999E-6</v>
      </c>
      <c r="I23" s="9">
        <v>3.4597699999999999E-6</v>
      </c>
      <c r="J23" s="9">
        <v>3.8023800000000001E-6</v>
      </c>
      <c r="K23" s="9">
        <v>3.7872200000000001E-6</v>
      </c>
      <c r="M23" s="4" t="s">
        <v>0</v>
      </c>
      <c r="N23" s="4">
        <f>0.00000672</f>
        <v>6.72E-6</v>
      </c>
      <c r="O23" s="4">
        <f>0.00000467</f>
        <v>4.6700000000000002E-6</v>
      </c>
      <c r="P23" s="4">
        <f>0.00000744</f>
        <v>7.4399999999999999E-6</v>
      </c>
      <c r="Q23" s="4">
        <f>0.00000744</f>
        <v>7.4399999999999999E-6</v>
      </c>
    </row>
    <row r="24" spans="1:17" x14ac:dyDescent="0.2">
      <c r="A24" s="2" t="s">
        <v>1</v>
      </c>
      <c r="B24" s="2">
        <v>1.2999999999999999E-2</v>
      </c>
      <c r="C24" s="2">
        <v>1.2999999999999999E-2</v>
      </c>
      <c r="D24" s="2">
        <v>1.2E-2</v>
      </c>
      <c r="E24" s="2">
        <v>1.2999999999999999E-2</v>
      </c>
      <c r="G24" s="4" t="s">
        <v>1</v>
      </c>
      <c r="H24" s="10">
        <v>1.3566999999999999E-2</v>
      </c>
      <c r="I24" s="10">
        <v>1.48109E-2</v>
      </c>
      <c r="J24" s="10">
        <v>1.3895100000000001E-2</v>
      </c>
      <c r="K24" s="10">
        <v>1.33797E-2</v>
      </c>
      <c r="M24" s="4" t="s">
        <v>1</v>
      </c>
      <c r="N24" s="4">
        <v>1.2999999999999999E-2</v>
      </c>
      <c r="O24" s="4">
        <v>1.2999999999999999E-2</v>
      </c>
      <c r="P24" s="4">
        <v>1.4999999999999999E-2</v>
      </c>
      <c r="Q24" s="4">
        <v>1.4999999999999999E-2</v>
      </c>
    </row>
    <row r="25" spans="1:17" x14ac:dyDescent="0.2">
      <c r="A25" s="2" t="s">
        <v>2</v>
      </c>
      <c r="B25" s="2">
        <v>0.191</v>
      </c>
      <c r="C25" s="2">
        <v>0.184</v>
      </c>
      <c r="D25" s="2">
        <v>0.18099999999999999</v>
      </c>
      <c r="E25" s="2"/>
      <c r="G25" s="4" t="s">
        <v>2</v>
      </c>
      <c r="H25" s="10">
        <v>0.31297700000000001</v>
      </c>
      <c r="I25" s="10">
        <v>0.35087699999999999</v>
      </c>
      <c r="J25" s="10">
        <v>0.33149200000000001</v>
      </c>
      <c r="K25" s="10">
        <v>0.28705900000000001</v>
      </c>
      <c r="M25" s="4" t="s">
        <v>2</v>
      </c>
      <c r="N25" s="4">
        <v>0.30299999999999999</v>
      </c>
      <c r="O25" s="4">
        <v>0.39</v>
      </c>
      <c r="P25" s="4">
        <v>0.12</v>
      </c>
      <c r="Q25" s="4">
        <v>0.1</v>
      </c>
    </row>
    <row r="26" spans="1:17" x14ac:dyDescent="0.2">
      <c r="A26" s="2" t="s">
        <v>13</v>
      </c>
      <c r="B26" s="2">
        <f>B23*B24*B25</f>
        <v>1.1322480000000001E-8</v>
      </c>
      <c r="C26" s="2">
        <f t="shared" ref="C26" si="32">C23*C24*C25</f>
        <v>1.090752E-8</v>
      </c>
      <c r="D26" s="2">
        <f t="shared" ref="D26" si="33">D23*D24*D25</f>
        <v>9.90432E-9</v>
      </c>
      <c r="E26" s="2"/>
      <c r="G26" s="4" t="s">
        <v>13</v>
      </c>
      <c r="H26" s="4">
        <f>H23*H24*H25</f>
        <v>1.8101800258112897E-8</v>
      </c>
      <c r="I26" s="4">
        <f t="shared" ref="I26" si="34">I23*I24*I25</f>
        <v>1.7979747126221361E-8</v>
      </c>
      <c r="J26" s="4">
        <f t="shared" ref="J26" si="35">J23*J24*J25</f>
        <v>1.7514197611444296E-8</v>
      </c>
      <c r="K26" s="4">
        <f t="shared" ref="K26" si="36">K23*K24*K25</f>
        <v>1.4545815593736607E-8</v>
      </c>
      <c r="M26" s="4" t="s">
        <v>13</v>
      </c>
      <c r="N26" s="4">
        <f>N23*N24*N25</f>
        <v>2.6470079999999997E-8</v>
      </c>
      <c r="O26" s="4">
        <f t="shared" ref="O26" si="37">O23*O24*O25</f>
        <v>2.3676900000000002E-8</v>
      </c>
      <c r="P26" s="4">
        <f t="shared" ref="P26" si="38">P23*P24*P25</f>
        <v>1.3391999999999998E-8</v>
      </c>
      <c r="Q26" s="4">
        <f t="shared" ref="Q26" si="39">Q23*Q24*Q25</f>
        <v>1.116E-8</v>
      </c>
    </row>
    <row r="27" spans="1:17" x14ac:dyDescent="0.2">
      <c r="A27" s="2"/>
      <c r="B27" s="2">
        <f>B26/$B$38</f>
        <v>2.0997690044876403</v>
      </c>
      <c r="C27" s="2">
        <f t="shared" ref="C27" si="40">C26/$B$38</f>
        <v>2.0228141195064175</v>
      </c>
      <c r="D27" s="2">
        <f t="shared" ref="D27" si="41">D26/$B$38</f>
        <v>1.836769342628737</v>
      </c>
      <c r="E27" s="2">
        <f t="shared" ref="E27" si="42">E26/$B$38</f>
        <v>0</v>
      </c>
      <c r="G27" s="4"/>
      <c r="H27" s="2">
        <f>H26/$B$38</f>
        <v>3.3570029805671395</v>
      </c>
      <c r="I27" s="2">
        <f t="shared" ref="I27" si="43">I26/$B$38</f>
        <v>3.334368064608225</v>
      </c>
      <c r="J27" s="2">
        <f t="shared" ref="J27" si="44">J26/$B$38</f>
        <v>3.2480312866953347</v>
      </c>
      <c r="K27" s="2">
        <f t="shared" ref="K27" si="45">K26/$B$38</f>
        <v>2.6975408858060343</v>
      </c>
      <c r="M27" s="4"/>
      <c r="N27" s="2">
        <f>N26/$B$38</f>
        <v>4.9089116103811348</v>
      </c>
      <c r="O27" s="2">
        <f t="shared" ref="O27" si="46">O26/$B$38</f>
        <v>4.3909126571522679</v>
      </c>
      <c r="P27" s="2">
        <f t="shared" ref="P27" si="47">P26/$B$38</f>
        <v>2.4835642463575534</v>
      </c>
      <c r="Q27" s="2">
        <f t="shared" ref="Q27" si="48">Q26/$B$38</f>
        <v>2.0696368719646281</v>
      </c>
    </row>
    <row r="28" spans="1:17" x14ac:dyDescent="0.2">
      <c r="A28" s="2" t="s">
        <v>18</v>
      </c>
      <c r="B28" s="2">
        <f>AVERAGE(B26:E26)</f>
        <v>1.0711439999999999E-8</v>
      </c>
      <c r="C28" s="2"/>
      <c r="D28" s="2"/>
      <c r="E28" s="2"/>
      <c r="G28" s="2" t="s">
        <v>18</v>
      </c>
      <c r="H28" s="2">
        <f>AVERAGE(H26:K26)</f>
        <v>1.7035390147378788E-8</v>
      </c>
      <c r="I28" s="2"/>
      <c r="J28" s="2"/>
      <c r="K28" s="2"/>
      <c r="M28" s="2" t="s">
        <v>18</v>
      </c>
      <c r="N28" s="2">
        <f>AVERAGE(N26:Q26)</f>
        <v>1.8674745000000002E-8</v>
      </c>
      <c r="O28" s="4"/>
      <c r="P28" s="4"/>
      <c r="Q28" s="4"/>
    </row>
    <row r="29" spans="1:17" x14ac:dyDescent="0.2">
      <c r="A29" s="5" t="s">
        <v>19</v>
      </c>
      <c r="B29" s="1">
        <f>STDEV(B26:E26)</f>
        <v>7.2912959835683582E-10</v>
      </c>
      <c r="C29" s="1"/>
      <c r="D29" s="1"/>
      <c r="E29" s="1"/>
      <c r="G29" s="2" t="s">
        <v>19</v>
      </c>
      <c r="H29" s="2">
        <f>STDEV(H26:K26)</f>
        <v>1.6789161854752321E-9</v>
      </c>
      <c r="I29" s="2"/>
      <c r="J29" s="2"/>
      <c r="K29" s="2"/>
      <c r="M29" s="5" t="s">
        <v>19</v>
      </c>
      <c r="N29" s="1">
        <f>STDEV(N26:Q26)</f>
        <v>7.531436108213359E-9</v>
      </c>
      <c r="O29" s="6"/>
      <c r="P29" s="6"/>
      <c r="Q29" s="6"/>
    </row>
    <row r="31" spans="1:17" x14ac:dyDescent="0.2">
      <c r="A31" s="16" t="s">
        <v>14</v>
      </c>
      <c r="B31" s="16"/>
      <c r="C31" s="16"/>
      <c r="D31" s="16"/>
      <c r="E31" s="16"/>
    </row>
    <row r="32" spans="1:17" x14ac:dyDescent="0.2">
      <c r="A32" s="2"/>
      <c r="B32" s="2" t="s">
        <v>3</v>
      </c>
      <c r="C32" s="2" t="s">
        <v>4</v>
      </c>
      <c r="D32" s="2" t="s">
        <v>5</v>
      </c>
      <c r="E32" s="2" t="s">
        <v>6</v>
      </c>
    </row>
    <row r="33" spans="1:23" x14ac:dyDescent="0.2">
      <c r="A33" s="2" t="s">
        <v>0</v>
      </c>
      <c r="B33" s="9">
        <v>2.9582599999999999E-6</v>
      </c>
      <c r="C33" s="9">
        <v>2.9572400000000001E-6</v>
      </c>
      <c r="D33" s="9">
        <v>4.1540399999999998E-6</v>
      </c>
      <c r="E33" s="9">
        <v>4.2454699999999999E-6</v>
      </c>
    </row>
    <row r="34" spans="1:23" x14ac:dyDescent="0.2">
      <c r="A34" s="2" t="s">
        <v>1</v>
      </c>
      <c r="B34" s="10">
        <v>1.0208500000000001E-2</v>
      </c>
      <c r="C34" s="10">
        <v>1.0860099999999999E-2</v>
      </c>
      <c r="D34" s="10">
        <v>8.5858199999999992E-3</v>
      </c>
      <c r="E34" s="10">
        <v>8.5324200000000006E-3</v>
      </c>
    </row>
    <row r="35" spans="1:23" x14ac:dyDescent="0.2">
      <c r="A35" s="2" t="s">
        <v>2</v>
      </c>
      <c r="B35" s="10">
        <v>0.197655</v>
      </c>
      <c r="C35" s="10">
        <v>0.177347</v>
      </c>
      <c r="D35" s="10">
        <v>0.142515</v>
      </c>
      <c r="E35" s="10">
        <v>0.13309799999999999</v>
      </c>
    </row>
    <row r="36" spans="1:23" x14ac:dyDescent="0.2">
      <c r="A36" s="2" t="s">
        <v>13</v>
      </c>
      <c r="B36" s="2">
        <f>B33*B34*B35</f>
        <v>5.9690618555425496E-9</v>
      </c>
      <c r="C36" s="2">
        <f>C33*C34*C35</f>
        <v>5.6956624409250281E-9</v>
      </c>
      <c r="D36" s="2">
        <f>D33*D34*D35</f>
        <v>5.0829171466696914E-9</v>
      </c>
      <c r="E36" s="2">
        <f>E33*E34*E35</f>
        <v>4.8213596723216652E-9</v>
      </c>
    </row>
    <row r="37" spans="1:23" x14ac:dyDescent="0.2">
      <c r="A37" s="2"/>
      <c r="B37" s="2">
        <f>B36/$B$38</f>
        <v>1.10697047556169</v>
      </c>
      <c r="C37" s="2">
        <f t="shared" ref="C37" si="49">C36/$B$38</f>
        <v>1.0562681897851698</v>
      </c>
      <c r="D37" s="2">
        <f t="shared" ref="D37" si="50">D36/$B$38</f>
        <v>0.94263375841297792</v>
      </c>
      <c r="E37" s="2">
        <f t="shared" ref="E37" si="51">E36/$B$38</f>
        <v>0.8941275762401627</v>
      </c>
    </row>
    <row r="38" spans="1:23" x14ac:dyDescent="0.2">
      <c r="A38" s="2" t="s">
        <v>18</v>
      </c>
      <c r="B38" s="2">
        <f>AVERAGE(B36:E36)</f>
        <v>5.3922502788647329E-9</v>
      </c>
      <c r="C38" s="2"/>
      <c r="D38" s="2"/>
      <c r="E38" s="2"/>
    </row>
    <row r="39" spans="1:23" x14ac:dyDescent="0.2">
      <c r="A39" s="2" t="s">
        <v>19</v>
      </c>
      <c r="B39" s="2">
        <f>STDEV(B36:E36)</f>
        <v>5.3115396587316012E-10</v>
      </c>
      <c r="C39" s="2"/>
      <c r="D39" s="2"/>
      <c r="E39" s="2"/>
      <c r="Q39" s="1"/>
    </row>
    <row r="40" spans="1:23" x14ac:dyDescent="0.2">
      <c r="A40" s="2" t="s">
        <v>20</v>
      </c>
      <c r="B40" s="2"/>
      <c r="C40" s="2"/>
      <c r="D40" s="2"/>
      <c r="E40" s="2"/>
      <c r="F40" s="1"/>
      <c r="Q40" s="1"/>
    </row>
    <row r="41" spans="1:23" x14ac:dyDescent="0.2">
      <c r="F41" s="1"/>
      <c r="Q41" s="1"/>
      <c r="W41" s="1"/>
    </row>
    <row r="42" spans="1:23" x14ac:dyDescent="0.2">
      <c r="E42" s="1"/>
      <c r="F42" s="1"/>
      <c r="K42" s="1"/>
      <c r="Q42" s="1"/>
      <c r="W42" s="1"/>
    </row>
    <row r="43" spans="1:23" x14ac:dyDescent="0.2">
      <c r="A43" s="8" t="s">
        <v>7</v>
      </c>
      <c r="B43" s="8"/>
      <c r="C43" s="8"/>
      <c r="D43" s="8"/>
      <c r="E43" s="12"/>
      <c r="F43" s="1"/>
      <c r="G43" s="11" t="s">
        <v>9</v>
      </c>
      <c r="H43" s="11"/>
      <c r="I43" s="11"/>
      <c r="J43" s="11"/>
      <c r="K43" s="15"/>
      <c r="M43" s="8" t="s">
        <v>11</v>
      </c>
      <c r="N43" s="8"/>
      <c r="O43" s="8"/>
      <c r="P43" s="8"/>
      <c r="Q43" s="12"/>
      <c r="S43" s="8" t="s">
        <v>21</v>
      </c>
      <c r="T43" s="8"/>
      <c r="U43" s="8"/>
      <c r="V43" s="8"/>
      <c r="W43" s="12"/>
    </row>
    <row r="44" spans="1:23" x14ac:dyDescent="0.2">
      <c r="A44" s="2"/>
      <c r="B44" s="2" t="s">
        <v>3</v>
      </c>
      <c r="C44" s="2" t="s">
        <v>4</v>
      </c>
      <c r="D44" s="2" t="s">
        <v>5</v>
      </c>
      <c r="E44" s="1"/>
      <c r="F44" s="1"/>
      <c r="G44" s="4"/>
      <c r="H44" s="4" t="s">
        <v>3</v>
      </c>
      <c r="I44" s="4" t="s">
        <v>4</v>
      </c>
      <c r="J44" s="4" t="s">
        <v>5</v>
      </c>
      <c r="K44" s="6"/>
      <c r="M44" s="2"/>
      <c r="N44" s="2" t="s">
        <v>3</v>
      </c>
      <c r="O44" s="2" t="s">
        <v>4</v>
      </c>
      <c r="P44" s="2" t="s">
        <v>5</v>
      </c>
      <c r="Q44" s="1"/>
      <c r="S44" s="2"/>
      <c r="T44" s="2" t="s">
        <v>3</v>
      </c>
      <c r="U44" s="2" t="s">
        <v>4</v>
      </c>
      <c r="V44" s="2" t="s">
        <v>5</v>
      </c>
      <c r="W44" s="1"/>
    </row>
    <row r="45" spans="1:23" x14ac:dyDescent="0.2">
      <c r="A45" s="2" t="s">
        <v>0</v>
      </c>
      <c r="B45" s="10">
        <f>0.00000361</f>
        <v>3.6100000000000002E-6</v>
      </c>
      <c r="C45" s="9">
        <v>5.4467800000000004E-6</v>
      </c>
      <c r="D45" s="10">
        <f>0.00000544745</f>
        <v>5.4474499999999998E-6</v>
      </c>
      <c r="E45" s="1"/>
      <c r="F45" s="1"/>
      <c r="G45" s="4" t="s">
        <v>0</v>
      </c>
      <c r="H45" s="9">
        <v>6.4377500000000003E-6</v>
      </c>
      <c r="I45" s="9">
        <v>6.4194599999999999E-6</v>
      </c>
      <c r="J45" s="9">
        <v>6.4244400000000001E-6</v>
      </c>
      <c r="K45" s="1"/>
      <c r="M45" s="2" t="s">
        <v>0</v>
      </c>
      <c r="N45" s="9">
        <v>8.1072499999999993E-6</v>
      </c>
      <c r="O45" s="9">
        <v>8.1051600000000005E-6</v>
      </c>
      <c r="P45" s="9">
        <v>6.5216200000000001E-6</v>
      </c>
      <c r="Q45" s="13"/>
      <c r="S45" s="2" t="s">
        <v>0</v>
      </c>
      <c r="T45" s="2">
        <f>0.00000468</f>
        <v>4.6800000000000001E-6</v>
      </c>
      <c r="U45" s="2">
        <f>0.00000468</f>
        <v>4.6800000000000001E-6</v>
      </c>
      <c r="V45" s="2">
        <f>0.0000044</f>
        <v>4.4000000000000002E-6</v>
      </c>
      <c r="W45" s="1"/>
    </row>
    <row r="46" spans="1:23" x14ac:dyDescent="0.2">
      <c r="A46" s="2" t="s">
        <v>1</v>
      </c>
      <c r="B46" s="10">
        <v>1.9161500000000001E-2</v>
      </c>
      <c r="C46" s="10">
        <v>1.43947E-2</v>
      </c>
      <c r="D46" s="2">
        <v>1.43947E-2</v>
      </c>
      <c r="E46" s="1"/>
      <c r="F46" s="1"/>
      <c r="G46" s="4" t="s">
        <v>1</v>
      </c>
      <c r="H46" s="10">
        <v>1.53799E-2</v>
      </c>
      <c r="I46" s="10">
        <v>1.50893E-2</v>
      </c>
      <c r="J46" s="10">
        <v>1.27796E-2</v>
      </c>
      <c r="K46" s="1"/>
      <c r="M46" s="2" t="s">
        <v>1</v>
      </c>
      <c r="N46" s="10">
        <v>2.70548E-2</v>
      </c>
      <c r="O46" s="10">
        <v>3.0151399999999998E-2</v>
      </c>
      <c r="P46" s="10">
        <v>3.1050100000000001E-2</v>
      </c>
      <c r="Q46" s="1"/>
      <c r="S46" s="2" t="s">
        <v>1</v>
      </c>
      <c r="T46" s="2">
        <v>6.6000000000000003E-2</v>
      </c>
      <c r="U46" s="2">
        <v>6.8000000000000005E-2</v>
      </c>
      <c r="V46" s="2">
        <v>6.4000000000000001E-2</v>
      </c>
      <c r="W46" s="1"/>
    </row>
    <row r="47" spans="1:23" x14ac:dyDescent="0.2">
      <c r="A47" s="2" t="s">
        <v>2</v>
      </c>
      <c r="B47" s="10">
        <v>0.34687499999999999</v>
      </c>
      <c r="C47" s="10">
        <v>0.165906</v>
      </c>
      <c r="D47" s="10">
        <v>0.158501</v>
      </c>
      <c r="E47" s="1"/>
      <c r="F47" s="1"/>
      <c r="G47" s="4" t="s">
        <v>2</v>
      </c>
      <c r="H47" s="10">
        <v>0.20588200000000001</v>
      </c>
      <c r="I47" s="10">
        <v>0.20458899999999999</v>
      </c>
      <c r="J47" s="10">
        <v>0.21346200000000001</v>
      </c>
      <c r="K47" s="1"/>
      <c r="M47" s="2" t="s">
        <v>2</v>
      </c>
      <c r="N47" s="10">
        <v>0.36423800000000001</v>
      </c>
      <c r="O47" s="10">
        <v>0.37373699999999999</v>
      </c>
      <c r="P47" s="10">
        <v>0.43076900000000001</v>
      </c>
      <c r="Q47" s="14"/>
      <c r="S47" s="2" t="s">
        <v>2</v>
      </c>
      <c r="T47" s="2">
        <v>0.53</v>
      </c>
      <c r="U47" s="2">
        <v>0.47</v>
      </c>
      <c r="V47" s="2">
        <v>0.59</v>
      </c>
      <c r="W47" s="1"/>
    </row>
    <row r="48" spans="1:23" x14ac:dyDescent="0.2">
      <c r="A48" s="2" t="s">
        <v>13</v>
      </c>
      <c r="B48" s="19">
        <f>B45*B46*B47</f>
        <v>2.3994389578125002E-8</v>
      </c>
      <c r="C48" s="2">
        <f t="shared" ref="C48:D48" si="52">C45*C46*C47</f>
        <v>1.3007820787133798E-8</v>
      </c>
      <c r="D48" s="2">
        <f t="shared" si="52"/>
        <v>1.2428762164036015E-8</v>
      </c>
      <c r="E48" s="1"/>
      <c r="F48" s="1"/>
      <c r="G48" s="4" t="s">
        <v>13</v>
      </c>
      <c r="H48" s="19">
        <f t="shared" ref="H48:J48" si="53">H45*H46*H47</f>
        <v>2.0384778542105453E-8</v>
      </c>
      <c r="I48" s="4">
        <f t="shared" si="53"/>
        <v>1.981754576464324E-8</v>
      </c>
      <c r="J48" s="4">
        <f t="shared" si="53"/>
        <v>1.7525608758633887E-8</v>
      </c>
      <c r="K48" s="1"/>
      <c r="M48" s="2" t="s">
        <v>13</v>
      </c>
      <c r="N48" s="2">
        <f>N45*N46*N47</f>
        <v>7.9891972863697397E-8</v>
      </c>
      <c r="O48" s="2">
        <f t="shared" ref="O48:P48" si="54">O45*O46*O47</f>
        <v>9.1334566092494083E-8</v>
      </c>
      <c r="P48" s="2">
        <f t="shared" si="54"/>
        <v>8.7229410016641588E-8</v>
      </c>
      <c r="Q48" s="1"/>
      <c r="S48" s="2" t="s">
        <v>13</v>
      </c>
      <c r="T48" s="2">
        <f>T45*T46*T47</f>
        <v>1.6370640000000002E-7</v>
      </c>
      <c r="U48" s="2">
        <f t="shared" ref="U48:W48" si="55">U45*U46*U47</f>
        <v>1.495728E-7</v>
      </c>
      <c r="V48" s="2">
        <f t="shared" si="55"/>
        <v>1.6614400000000001E-7</v>
      </c>
      <c r="W48" s="1"/>
    </row>
    <row r="49" spans="1:23" x14ac:dyDescent="0.2">
      <c r="A49" s="2"/>
      <c r="B49" s="19">
        <f t="shared" ref="B49:D49" si="56">B48/$B$38</f>
        <v>4.4497915225063895</v>
      </c>
      <c r="C49" s="2">
        <f t="shared" si="56"/>
        <v>2.4123176993691811</v>
      </c>
      <c r="D49" s="2">
        <f t="shared" si="56"/>
        <v>2.3049305060544643</v>
      </c>
      <c r="E49" s="1"/>
      <c r="F49" s="1"/>
      <c r="G49" s="4"/>
      <c r="H49" s="19">
        <f t="shared" ref="H49:J49" si="57">H48/$B$38</f>
        <v>3.7803843456608246</v>
      </c>
      <c r="I49" s="2">
        <f t="shared" si="57"/>
        <v>3.6751902711785038</v>
      </c>
      <c r="J49" s="2">
        <f t="shared" si="57"/>
        <v>3.2501474991482913</v>
      </c>
      <c r="K49" s="1"/>
      <c r="M49" s="2"/>
      <c r="N49" s="2">
        <f>N48/$B$38</f>
        <v>14.816072832679717</v>
      </c>
      <c r="O49" s="2">
        <f t="shared" ref="O49:P49" si="58">O48/$B$38</f>
        <v>16.938116995512189</v>
      </c>
      <c r="P49" s="2">
        <f t="shared" si="58"/>
        <v>16.176810330659688</v>
      </c>
      <c r="Q49" s="1"/>
      <c r="S49" s="2"/>
      <c r="T49" s="2">
        <f>T48/$B$38</f>
        <v>30.359570037328876</v>
      </c>
      <c r="U49" s="2">
        <f t="shared" ref="U49:W49" si="59">U48/$B$38</f>
        <v>27.738475082705282</v>
      </c>
      <c r="V49" s="2">
        <f t="shared" si="59"/>
        <v>30.811626205707096</v>
      </c>
      <c r="W49" s="1"/>
    </row>
    <row r="50" spans="1:23" x14ac:dyDescent="0.2">
      <c r="A50" s="2" t="s">
        <v>18</v>
      </c>
      <c r="B50" s="2">
        <f>AVERAGE(B48:D48)</f>
        <v>1.647699084309827E-8</v>
      </c>
      <c r="C50" s="2">
        <f>AVERAGE(B49:D49)</f>
        <v>3.0556799093100118</v>
      </c>
      <c r="D50" s="2"/>
      <c r="E50" s="1"/>
      <c r="F50" s="1"/>
      <c r="G50" s="4" t="s">
        <v>18</v>
      </c>
      <c r="H50" s="4">
        <f>AVERAGE(H48:J48)</f>
        <v>1.9242644355127528E-8</v>
      </c>
      <c r="I50" s="2">
        <f>AVERAGE(H49:J49)</f>
        <v>3.5685740386625397</v>
      </c>
      <c r="J50" s="4"/>
      <c r="K50" s="6"/>
      <c r="L50" s="1"/>
      <c r="M50" s="2" t="s">
        <v>18</v>
      </c>
      <c r="N50" s="2">
        <f>AVERAGE(N48:Q48)</f>
        <v>8.6151982990944365E-8</v>
      </c>
      <c r="O50" s="2">
        <f>AVERAGE(N49:Q49)</f>
        <v>15.97700005295053</v>
      </c>
      <c r="P50" s="2"/>
      <c r="Q50" s="1"/>
      <c r="S50" s="2" t="s">
        <v>18</v>
      </c>
      <c r="T50" s="2">
        <f>AVERAGE(T48:W48)</f>
        <v>1.5980773333333333E-7</v>
      </c>
      <c r="U50" s="2">
        <f>AVERAGE(T49:W49)</f>
        <v>29.636557108580419</v>
      </c>
      <c r="V50" s="2"/>
      <c r="W50" s="1"/>
    </row>
    <row r="51" spans="1:23" x14ac:dyDescent="0.2">
      <c r="A51" s="2" t="s">
        <v>19</v>
      </c>
      <c r="B51" s="2">
        <f>STDEV(B48:D48)</f>
        <v>6.5166931819966856E-9</v>
      </c>
      <c r="C51" s="2">
        <f>STDEV(B49:F49)</f>
        <v>1.2085294348334081</v>
      </c>
      <c r="D51" s="2"/>
      <c r="E51" s="1"/>
      <c r="F51" s="1"/>
      <c r="G51" s="4" t="s">
        <v>19</v>
      </c>
      <c r="H51" s="4">
        <f>STDEV(H48:J48)</f>
        <v>1.513802062911983E-9</v>
      </c>
      <c r="I51" s="2">
        <f>STDEV(H49:L49)</f>
        <v>0.28073660987981697</v>
      </c>
      <c r="J51" s="4"/>
      <c r="K51" s="6"/>
      <c r="L51" s="1"/>
      <c r="M51" s="2" t="s">
        <v>19</v>
      </c>
      <c r="N51" s="2">
        <f>STDEV(N48:Q48)</f>
        <v>5.7968846544245669E-9</v>
      </c>
      <c r="O51" s="2">
        <f>STDEV(N49:R49)</f>
        <v>1.0750399841687281</v>
      </c>
      <c r="P51" s="2"/>
      <c r="Q51" s="1"/>
      <c r="S51" s="2" t="s">
        <v>19</v>
      </c>
      <c r="T51" s="2">
        <f>STDEV(T48:W48)</f>
        <v>8.9471151045090204E-9</v>
      </c>
      <c r="U51" s="2">
        <f>STDEV(T49:X49)</f>
        <v>1.6592544191759426</v>
      </c>
      <c r="V51" s="2"/>
      <c r="W51" s="1"/>
    </row>
    <row r="52" spans="1:23" x14ac:dyDescent="0.2">
      <c r="E52" s="1"/>
      <c r="F52" s="1"/>
      <c r="K52" s="1"/>
      <c r="Q52" s="1"/>
      <c r="W52" s="1"/>
    </row>
    <row r="53" spans="1:23" x14ac:dyDescent="0.2">
      <c r="E53" s="1"/>
      <c r="F53" s="1"/>
      <c r="G53" s="18"/>
      <c r="H53" s="18"/>
      <c r="I53" s="18"/>
      <c r="J53" s="18"/>
      <c r="K53" s="6"/>
      <c r="Q53" s="1"/>
      <c r="W53" s="1"/>
    </row>
    <row r="54" spans="1:23" x14ac:dyDescent="0.2">
      <c r="A54" s="8" t="s">
        <v>8</v>
      </c>
      <c r="B54" s="8"/>
      <c r="C54" s="8"/>
      <c r="D54" s="8"/>
      <c r="E54" s="12"/>
      <c r="F54" s="1"/>
      <c r="G54" s="11" t="s">
        <v>10</v>
      </c>
      <c r="H54" s="11"/>
      <c r="I54" s="11"/>
      <c r="J54" s="11"/>
      <c r="K54" s="15"/>
      <c r="M54" s="11" t="s">
        <v>12</v>
      </c>
      <c r="N54" s="11"/>
      <c r="O54" s="11"/>
      <c r="P54" s="11"/>
      <c r="Q54" s="15"/>
      <c r="S54" s="11" t="s">
        <v>22</v>
      </c>
      <c r="T54" s="11"/>
      <c r="U54" s="11"/>
      <c r="V54" s="11"/>
      <c r="W54" s="15"/>
    </row>
    <row r="55" spans="1:23" x14ac:dyDescent="0.2">
      <c r="A55" s="2"/>
      <c r="B55" s="2" t="s">
        <v>3</v>
      </c>
      <c r="C55" s="2" t="s">
        <v>4</v>
      </c>
      <c r="D55" s="2"/>
      <c r="E55" s="1"/>
      <c r="F55" s="1"/>
      <c r="G55" s="4"/>
      <c r="H55" s="4" t="s">
        <v>3</v>
      </c>
      <c r="I55" s="4" t="s">
        <v>4</v>
      </c>
      <c r="J55" s="4" t="s">
        <v>5</v>
      </c>
      <c r="K55" s="6"/>
      <c r="M55" s="4"/>
      <c r="N55" s="4" t="s">
        <v>3</v>
      </c>
      <c r="O55" s="4" t="s">
        <v>4</v>
      </c>
      <c r="P55" s="4" t="s">
        <v>5</v>
      </c>
      <c r="Q55" s="6"/>
      <c r="S55" s="4"/>
      <c r="T55" s="4" t="s">
        <v>3</v>
      </c>
      <c r="U55" s="4" t="s">
        <v>4</v>
      </c>
      <c r="V55" s="4" t="s">
        <v>5</v>
      </c>
      <c r="W55" s="6"/>
    </row>
    <row r="56" spans="1:23" x14ac:dyDescent="0.2">
      <c r="A56" s="2" t="s">
        <v>0</v>
      </c>
      <c r="B56" s="9">
        <v>3.5928199999999998E-6</v>
      </c>
      <c r="C56" s="9">
        <v>3.59551E-6</v>
      </c>
      <c r="D56" s="9">
        <v>3.5975100000000001E-6</v>
      </c>
      <c r="E56" s="1"/>
      <c r="F56" s="1"/>
      <c r="G56" s="4" t="s">
        <v>0</v>
      </c>
      <c r="H56" s="9">
        <v>4.1216700000000003E-6</v>
      </c>
      <c r="I56" s="9">
        <v>4.0883899999999998E-6</v>
      </c>
      <c r="J56" s="9">
        <v>4.22628E-6</v>
      </c>
      <c r="K56" s="1"/>
      <c r="M56" s="4" t="s">
        <v>0</v>
      </c>
      <c r="N56" s="9">
        <f>0.000005158</f>
        <v>5.1580000000000004E-6</v>
      </c>
      <c r="O56" s="9">
        <f>0.00000516</f>
        <v>5.1599999999999997E-6</v>
      </c>
      <c r="P56" s="9">
        <f>0.00000516</f>
        <v>5.1599999999999997E-6</v>
      </c>
      <c r="Q56" s="13"/>
      <c r="S56" s="4" t="s">
        <v>0</v>
      </c>
      <c r="T56" s="4">
        <f>0.00000672</f>
        <v>6.72E-6</v>
      </c>
      <c r="U56" s="4">
        <f>0.00000467</f>
        <v>4.6700000000000002E-6</v>
      </c>
      <c r="V56" s="4">
        <f>0.00000744</f>
        <v>7.4399999999999999E-6</v>
      </c>
      <c r="W56" s="6"/>
    </row>
    <row r="57" spans="1:23" x14ac:dyDescent="0.2">
      <c r="A57" s="2" t="s">
        <v>1</v>
      </c>
      <c r="B57" s="10">
        <v>1.26923E-2</v>
      </c>
      <c r="C57" s="10">
        <v>1.3195399999999999E-2</v>
      </c>
      <c r="D57" s="10">
        <v>1.36043E-2</v>
      </c>
      <c r="E57" s="1"/>
      <c r="F57" s="1"/>
      <c r="G57" s="4" t="s">
        <v>1</v>
      </c>
      <c r="H57" s="10">
        <v>1.08422E-2</v>
      </c>
      <c r="I57" s="10">
        <v>1.1074000000000001E-2</v>
      </c>
      <c r="J57" s="10">
        <v>1.0614999999999999E-2</v>
      </c>
      <c r="K57" s="1"/>
      <c r="M57" s="4" t="s">
        <v>1</v>
      </c>
      <c r="N57" s="10">
        <v>1.2999999999999999E-2</v>
      </c>
      <c r="O57" s="10">
        <v>1.4E-2</v>
      </c>
      <c r="P57" s="10">
        <v>1.4E-2</v>
      </c>
      <c r="Q57" s="14"/>
      <c r="S57" s="4" t="s">
        <v>1</v>
      </c>
      <c r="T57" s="4">
        <v>1.2999999999999999E-2</v>
      </c>
      <c r="U57" s="4">
        <v>1.2999999999999999E-2</v>
      </c>
      <c r="V57" s="4">
        <v>1.4999999999999999E-2</v>
      </c>
      <c r="W57" s="6"/>
    </row>
    <row r="58" spans="1:23" x14ac:dyDescent="0.2">
      <c r="A58" s="2" t="s">
        <v>2</v>
      </c>
      <c r="B58" s="10">
        <v>0.214</v>
      </c>
      <c r="C58" s="10">
        <v>0.208255</v>
      </c>
      <c r="D58" s="10">
        <v>0.19478300000000001</v>
      </c>
      <c r="E58" s="1"/>
      <c r="F58" s="1"/>
      <c r="G58" s="4" t="s">
        <v>2</v>
      </c>
      <c r="H58" s="10">
        <v>0.29396299999999997</v>
      </c>
      <c r="I58" s="10">
        <v>0.258907</v>
      </c>
      <c r="J58" s="10">
        <v>0.25287399999999999</v>
      </c>
      <c r="K58" s="1"/>
      <c r="M58" s="4" t="s">
        <v>2</v>
      </c>
      <c r="N58" s="10">
        <v>0.19</v>
      </c>
      <c r="O58" s="10">
        <v>0.21</v>
      </c>
      <c r="P58" s="10">
        <v>0.18</v>
      </c>
      <c r="Q58" s="14"/>
      <c r="S58" s="4" t="s">
        <v>2</v>
      </c>
      <c r="T58" s="4">
        <v>0.30299999999999999</v>
      </c>
      <c r="U58" s="4">
        <v>0.39</v>
      </c>
      <c r="V58" s="4">
        <v>0.12</v>
      </c>
      <c r="W58" s="6"/>
    </row>
    <row r="59" spans="1:23" x14ac:dyDescent="0.2">
      <c r="A59" s="2" t="s">
        <v>13</v>
      </c>
      <c r="B59" s="2">
        <f>B56*B57*B58</f>
        <v>9.7586459472039992E-9</v>
      </c>
      <c r="C59" s="2">
        <f t="shared" ref="C59" si="60">C56*C57*C58</f>
        <v>9.8804903411587708E-9</v>
      </c>
      <c r="D59" s="2">
        <f>D56*D57*D58</f>
        <v>9.5329927037864186E-9</v>
      </c>
      <c r="E59" s="1"/>
      <c r="F59" s="1"/>
      <c r="G59" s="4" t="s">
        <v>13</v>
      </c>
      <c r="H59" s="4">
        <f>H56*H57*H58</f>
        <v>1.3136609864448461E-8</v>
      </c>
      <c r="I59" s="4">
        <f>I56*I57*I58</f>
        <v>1.172197063347002E-8</v>
      </c>
      <c r="J59" s="4">
        <f>J56*J57*J58</f>
        <v>1.1344423829362799E-8</v>
      </c>
      <c r="K59" s="1"/>
      <c r="M59" s="4" t="s">
        <v>13</v>
      </c>
      <c r="N59" s="4">
        <f>N56*N57*N58</f>
        <v>1.274026E-8</v>
      </c>
      <c r="O59" s="4">
        <f t="shared" ref="O59:Q59" si="61">O56*O57*O58</f>
        <v>1.5170400000000001E-8</v>
      </c>
      <c r="P59" s="4">
        <f t="shared" si="61"/>
        <v>1.30032E-8</v>
      </c>
      <c r="Q59" s="6"/>
      <c r="S59" s="4" t="s">
        <v>13</v>
      </c>
      <c r="T59" s="4">
        <f>T56*T57*T58</f>
        <v>2.6470079999999997E-8</v>
      </c>
      <c r="U59" s="4">
        <f t="shared" ref="U59:W59" si="62">U56*U57*U58</f>
        <v>2.3676900000000002E-8</v>
      </c>
      <c r="V59" s="4">
        <f t="shared" si="62"/>
        <v>1.3391999999999998E-8</v>
      </c>
      <c r="W59" s="6"/>
    </row>
    <row r="60" spans="1:23" x14ac:dyDescent="0.2">
      <c r="A60" s="2"/>
      <c r="B60" s="2">
        <f>B59/$B$38</f>
        <v>1.8097538954105359</v>
      </c>
      <c r="C60" s="2">
        <f t="shared" ref="C60:E60" si="63">C59/$B$38</f>
        <v>1.8323501006409104</v>
      </c>
      <c r="D60" s="2">
        <f>D59/$B$38</f>
        <v>1.7679062007102282</v>
      </c>
      <c r="E60" s="1"/>
      <c r="F60" s="1"/>
      <c r="G60" s="4"/>
      <c r="H60" s="2">
        <f t="shared" ref="H60:J60" si="64">H59/$B$38</f>
        <v>2.4362018053832251</v>
      </c>
      <c r="I60" s="2">
        <f t="shared" si="64"/>
        <v>2.1738550748311938</v>
      </c>
      <c r="J60" s="2">
        <f t="shared" si="64"/>
        <v>2.1038385168856104</v>
      </c>
      <c r="K60" s="1"/>
      <c r="M60" s="4"/>
      <c r="N60" s="2">
        <f>N59/$B$38</f>
        <v>2.3626981948401502</v>
      </c>
      <c r="O60" s="2">
        <f t="shared" ref="O60:Q60" si="65">O59/$B$38</f>
        <v>2.8133708962770787</v>
      </c>
      <c r="P60" s="2">
        <f t="shared" si="65"/>
        <v>2.4114607682374958</v>
      </c>
      <c r="Q60" s="1"/>
      <c r="S60" s="4"/>
      <c r="T60" s="2">
        <f>T59/$B$38</f>
        <v>4.9089116103811348</v>
      </c>
      <c r="U60" s="2">
        <f t="shared" ref="U60:W60" si="66">U59/$B$38</f>
        <v>4.3909126571522679</v>
      </c>
      <c r="V60" s="2">
        <f t="shared" si="66"/>
        <v>2.4835642463575534</v>
      </c>
      <c r="W60" s="1"/>
    </row>
    <row r="61" spans="1:23" x14ac:dyDescent="0.2">
      <c r="A61" s="2" t="s">
        <v>18</v>
      </c>
      <c r="B61" s="2">
        <f>AVERAGE(B59:D59)</f>
        <v>9.7240429973830623E-9</v>
      </c>
      <c r="C61" s="2">
        <f>AVERAGE(B60:D60)</f>
        <v>1.8033367322538914</v>
      </c>
      <c r="D61" s="2"/>
      <c r="E61" s="1"/>
      <c r="F61" s="1"/>
      <c r="G61" s="2" t="s">
        <v>18</v>
      </c>
      <c r="H61" s="2">
        <f>AVERAGE(H59:J59)</f>
        <v>1.206766810909376E-8</v>
      </c>
      <c r="I61" s="2">
        <f>AVERAGE(H60:L60)</f>
        <v>2.2379651323666763</v>
      </c>
      <c r="J61" s="2"/>
      <c r="K61" s="1"/>
      <c r="M61" s="2" t="s">
        <v>18</v>
      </c>
      <c r="N61" s="2">
        <f>AVERAGE(N59:Q59)</f>
        <v>1.3637953333333333E-8</v>
      </c>
      <c r="O61" s="2">
        <f>AVERAGE(N60:Q60)</f>
        <v>2.5291766197849084</v>
      </c>
      <c r="P61" s="4"/>
      <c r="Q61" s="6"/>
      <c r="S61" s="2" t="s">
        <v>18</v>
      </c>
      <c r="T61" s="2">
        <f>AVERAGE(T59:W59)</f>
        <v>2.1179660000000003E-8</v>
      </c>
      <c r="U61" s="2">
        <f>AVERAGE(T60:W60)</f>
        <v>3.9277961712969849</v>
      </c>
      <c r="V61" s="4"/>
      <c r="W61" s="6"/>
    </row>
    <row r="62" spans="1:23" x14ac:dyDescent="0.2">
      <c r="A62" s="2" t="s">
        <v>19</v>
      </c>
      <c r="B62" s="2">
        <f>STDEV(B59:D59)</f>
        <v>1.7631413754170242E-10</v>
      </c>
      <c r="C62" s="2">
        <f>STDEV(C60:F60)</f>
        <v>4.5568718647092679E-2</v>
      </c>
      <c r="D62" s="2"/>
      <c r="E62" s="1"/>
      <c r="F62" s="1"/>
      <c r="G62" s="2" t="s">
        <v>19</v>
      </c>
      <c r="H62" s="2">
        <f>STDEV(H59:J59)</f>
        <v>9.4478185555105036E-10</v>
      </c>
      <c r="I62" s="2">
        <f>STDEV(I60:M60)</f>
        <v>4.9509182918662846E-2</v>
      </c>
      <c r="J62" s="2"/>
      <c r="K62" s="1"/>
      <c r="M62" s="2" t="s">
        <v>19</v>
      </c>
      <c r="N62" s="2">
        <f>STDEV(N59:Q59)</f>
        <v>1.3336337392752686E-9</v>
      </c>
      <c r="O62" s="2">
        <f>STDEV(O60:R60)</f>
        <v>0.28419337696434266</v>
      </c>
      <c r="P62" s="4"/>
      <c r="Q62" s="6"/>
      <c r="S62" s="2" t="s">
        <v>19</v>
      </c>
      <c r="T62" s="2">
        <f>STDEV(T59:W59)</f>
        <v>6.8873942703173316E-9</v>
      </c>
      <c r="U62" s="2">
        <f>STDEV(U60:X60)</f>
        <v>1.3486989953583275</v>
      </c>
      <c r="V62" s="4"/>
      <c r="W62" s="6"/>
    </row>
    <row r="63" spans="1:23" x14ac:dyDescent="0.2">
      <c r="E63" s="1"/>
      <c r="F63" s="1"/>
      <c r="K63" s="1"/>
      <c r="Q63" s="1"/>
      <c r="W63" s="1"/>
    </row>
    <row r="64" spans="1:23" x14ac:dyDescent="0.2">
      <c r="A64" s="8" t="s">
        <v>14</v>
      </c>
      <c r="B64" s="8"/>
      <c r="C64" s="8"/>
      <c r="D64" s="8"/>
      <c r="E64" s="12"/>
      <c r="F64" s="1"/>
      <c r="K64" s="1"/>
      <c r="Q64" s="1"/>
      <c r="W64" s="1"/>
    </row>
    <row r="65" spans="1:23" x14ac:dyDescent="0.2">
      <c r="A65" s="2"/>
      <c r="B65" s="2" t="s">
        <v>3</v>
      </c>
      <c r="C65" s="2" t="s">
        <v>4</v>
      </c>
      <c r="D65" s="2" t="s">
        <v>5</v>
      </c>
      <c r="E65" s="1"/>
      <c r="F65" s="1"/>
      <c r="K65" s="1"/>
      <c r="Q65" s="1"/>
      <c r="W65" s="1"/>
    </row>
    <row r="66" spans="1:23" x14ac:dyDescent="0.2">
      <c r="A66" s="2" t="s">
        <v>0</v>
      </c>
      <c r="B66" s="9">
        <v>2.9582599999999999E-6</v>
      </c>
      <c r="C66" s="9">
        <v>2.9572400000000001E-6</v>
      </c>
      <c r="D66" s="9">
        <v>4.1540399999999998E-6</v>
      </c>
      <c r="E66" s="13"/>
      <c r="F66" s="1"/>
      <c r="K66" s="1"/>
      <c r="Q66" s="1"/>
      <c r="W66" s="1"/>
    </row>
    <row r="67" spans="1:23" x14ac:dyDescent="0.2">
      <c r="A67" s="2" t="s">
        <v>1</v>
      </c>
      <c r="B67" s="10">
        <v>1.0208500000000001E-2</v>
      </c>
      <c r="C67" s="10">
        <v>1.0860099999999999E-2</v>
      </c>
      <c r="D67" s="10">
        <v>8.5858199999999992E-3</v>
      </c>
      <c r="E67" s="14"/>
      <c r="F67" s="1"/>
      <c r="K67" s="1"/>
      <c r="Q67" s="1"/>
      <c r="W67" s="1"/>
    </row>
    <row r="68" spans="1:23" x14ac:dyDescent="0.2">
      <c r="A68" s="2" t="s">
        <v>2</v>
      </c>
      <c r="B68" s="10">
        <v>0.197655</v>
      </c>
      <c r="C68" s="10">
        <v>0.177347</v>
      </c>
      <c r="D68" s="10">
        <v>0.142515</v>
      </c>
      <c r="E68" s="14"/>
      <c r="F68" s="1"/>
      <c r="Q68" s="1"/>
      <c r="W68" s="1"/>
    </row>
    <row r="69" spans="1:23" x14ac:dyDescent="0.2">
      <c r="A69" s="2" t="s">
        <v>13</v>
      </c>
      <c r="B69" s="2">
        <f>B66*B67*B68</f>
        <v>5.9690618555425496E-9</v>
      </c>
      <c r="C69" s="2">
        <f>C66*C67*C68</f>
        <v>5.6956624409250281E-9</v>
      </c>
      <c r="D69" s="2">
        <f>D66*D67*D68</f>
        <v>5.0829171466696914E-9</v>
      </c>
      <c r="E69" s="1"/>
      <c r="F69" s="1"/>
      <c r="W69" s="1"/>
    </row>
    <row r="70" spans="1:23" x14ac:dyDescent="0.2">
      <c r="A70" s="2"/>
      <c r="B70" s="2">
        <f>B69/$B$38</f>
        <v>1.10697047556169</v>
      </c>
      <c r="C70" s="2">
        <f t="shared" ref="C70:E70" si="67">C69/$B$38</f>
        <v>1.0562681897851698</v>
      </c>
      <c r="D70" s="2">
        <f t="shared" si="67"/>
        <v>0.94263375841297792</v>
      </c>
      <c r="E70" s="1"/>
      <c r="F70" s="1"/>
      <c r="W70" s="1"/>
    </row>
    <row r="71" spans="1:23" x14ac:dyDescent="0.2">
      <c r="A71" s="2" t="s">
        <v>18</v>
      </c>
      <c r="B71" s="2">
        <f>AVERAGE(B69:E69)</f>
        <v>5.5825471477124228E-9</v>
      </c>
      <c r="C71" s="2"/>
      <c r="D71" s="2"/>
      <c r="E71" s="1"/>
      <c r="F71" s="1"/>
      <c r="W71" s="1"/>
    </row>
    <row r="72" spans="1:23" x14ac:dyDescent="0.2">
      <c r="A72" s="2" t="s">
        <v>19</v>
      </c>
      <c r="B72" s="2">
        <f>STDEV(B69:E69)</f>
        <v>4.5377242471835025E-10</v>
      </c>
      <c r="C72" s="2"/>
      <c r="D72" s="2"/>
      <c r="E72" s="1"/>
      <c r="F72" s="1"/>
      <c r="W72" s="1"/>
    </row>
    <row r="73" spans="1:23" x14ac:dyDescent="0.2">
      <c r="A73" s="2" t="s">
        <v>20</v>
      </c>
      <c r="B73" s="2"/>
      <c r="C73" s="2"/>
      <c r="D73" s="2"/>
      <c r="E73" s="1"/>
      <c r="F73" s="1"/>
    </row>
    <row r="74" spans="1:23" x14ac:dyDescent="0.2">
      <c r="E74" s="1"/>
      <c r="F74" s="1"/>
    </row>
    <row r="75" spans="1:23" x14ac:dyDescent="0.2">
      <c r="E75" s="1"/>
      <c r="F75" s="1"/>
    </row>
    <row r="76" spans="1:23" x14ac:dyDescent="0.2">
      <c r="E76" s="1"/>
      <c r="F76" s="1"/>
    </row>
    <row r="77" spans="1:23" x14ac:dyDescent="0.2">
      <c r="E77" s="1"/>
      <c r="F77" s="1"/>
    </row>
    <row r="78" spans="1:23" x14ac:dyDescent="0.2">
      <c r="E78" s="1"/>
      <c r="F78" s="1"/>
    </row>
    <row r="79" spans="1:23" x14ac:dyDescent="0.2">
      <c r="E79" s="1"/>
      <c r="F79" s="1"/>
    </row>
    <row r="80" spans="1:23" x14ac:dyDescent="0.2">
      <c r="E80" s="1"/>
      <c r="F80" s="1"/>
    </row>
    <row r="81" spans="5:6" x14ac:dyDescent="0.2">
      <c r="E81" s="1"/>
      <c r="F81" s="1"/>
    </row>
    <row r="82" spans="5:6" x14ac:dyDescent="0.2">
      <c r="F82" s="1"/>
    </row>
  </sheetData>
  <mergeCells count="10">
    <mergeCell ref="M21:Q21"/>
    <mergeCell ref="M1:Q1"/>
    <mergeCell ref="A31:E31"/>
    <mergeCell ref="A1:E1"/>
    <mergeCell ref="A21:E21"/>
    <mergeCell ref="G1:K1"/>
    <mergeCell ref="G21:K21"/>
    <mergeCell ref="A11:E11"/>
    <mergeCell ref="G11:K11"/>
    <mergeCell ref="M11:Q1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2018-04-30T18:13:51Z</dcterms:created>
  <dcterms:modified xsi:type="dcterms:W3CDTF">2019-01-24T18:28:33Z</dcterms:modified>
</cp:coreProperties>
</file>