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302D625-807C-4898-AFD0-569BFDD56F55}" xr6:coauthVersionLast="40" xr6:coauthVersionMax="40" xr10:uidLastSave="{00000000-0000-0000-0000-000000000000}"/>
  <bookViews>
    <workbookView xWindow="0" yWindow="0" windowWidth="22950" windowHeight="9465" xr2:uid="{00000000-000D-0000-FFFF-FFFF00000000}"/>
  </bookViews>
  <sheets>
    <sheet name="汇总" sheetId="2" r:id="rId1"/>
    <sheet name="12.1" sheetId="138" r:id="rId2"/>
    <sheet name="12.2" sheetId="139" r:id="rId3"/>
    <sheet name="12.3" sheetId="140" r:id="rId4"/>
    <sheet name="12.4" sheetId="141" r:id="rId5"/>
    <sheet name="12.5" sheetId="142" r:id="rId6"/>
  </sheets>
  <definedNames>
    <definedName name="_xlnm.Print_Area" localSheetId="0">汇总!#REF!</definedName>
  </definedNames>
  <calcPr calcId="181029"/>
</workbook>
</file>

<file path=xl/calcChain.xml><?xml version="1.0" encoding="utf-8"?>
<calcChain xmlns="http://schemas.openxmlformats.org/spreadsheetml/2006/main">
  <c r="C129" i="2" l="1"/>
  <c r="H38" i="142" l="1"/>
  <c r="R35" i="142"/>
  <c r="Q35" i="142"/>
  <c r="R34" i="142"/>
  <c r="Q34" i="142"/>
  <c r="R33" i="142"/>
  <c r="Q33" i="142"/>
  <c r="R32" i="142"/>
  <c r="Q32" i="142"/>
  <c r="M32" i="142"/>
  <c r="I32" i="142"/>
  <c r="R31" i="142"/>
  <c r="M31" i="142"/>
  <c r="L31" i="142"/>
  <c r="L32" i="142" s="1"/>
  <c r="J31" i="142"/>
  <c r="J32" i="142" s="1"/>
  <c r="I31" i="142"/>
  <c r="F31" i="142"/>
  <c r="F32" i="142" s="1"/>
  <c r="E31" i="142"/>
  <c r="R30" i="142"/>
  <c r="Q30" i="142"/>
  <c r="G30" i="142"/>
  <c r="C30" i="142"/>
  <c r="R29" i="142"/>
  <c r="Q29" i="142"/>
  <c r="Q36" i="142" s="1"/>
  <c r="G29" i="142"/>
  <c r="R28" i="142"/>
  <c r="Q28" i="142"/>
  <c r="G28" i="142"/>
  <c r="R27" i="142"/>
  <c r="G27" i="142"/>
  <c r="R26" i="142"/>
  <c r="Q26" i="142"/>
  <c r="G26" i="142"/>
  <c r="C26" i="142"/>
  <c r="R25" i="142"/>
  <c r="Q25" i="142"/>
  <c r="G25" i="142"/>
  <c r="R24" i="142"/>
  <c r="Q24" i="142"/>
  <c r="G24" i="142"/>
  <c r="R23" i="142"/>
  <c r="Q23" i="142"/>
  <c r="G23" i="142"/>
  <c r="R22" i="142"/>
  <c r="Q22" i="142"/>
  <c r="Q27" i="142" s="1"/>
  <c r="G22" i="142"/>
  <c r="R21" i="142"/>
  <c r="Q21" i="142"/>
  <c r="G21" i="142"/>
  <c r="R20" i="142"/>
  <c r="Q20" i="142"/>
  <c r="G20" i="142"/>
  <c r="C20" i="142"/>
  <c r="R19" i="142"/>
  <c r="Q19" i="142"/>
  <c r="G19" i="142"/>
  <c r="R18" i="142"/>
  <c r="Q18" i="142"/>
  <c r="G18" i="142"/>
  <c r="C18" i="142"/>
  <c r="C31" i="142" s="1"/>
  <c r="R16" i="142"/>
  <c r="Q16" i="142"/>
  <c r="M16" i="142"/>
  <c r="L16" i="142"/>
  <c r="K16" i="142"/>
  <c r="J16" i="142"/>
  <c r="I16" i="142"/>
  <c r="F16" i="142"/>
  <c r="E16" i="142"/>
  <c r="R15" i="142"/>
  <c r="Q15" i="142"/>
  <c r="G15" i="142"/>
  <c r="C15" i="142"/>
  <c r="R14" i="142"/>
  <c r="Q14" i="142"/>
  <c r="Q17" i="142" s="1"/>
  <c r="G14" i="142"/>
  <c r="G13" i="142"/>
  <c r="C13" i="142"/>
  <c r="R12" i="142"/>
  <c r="Q12" i="142"/>
  <c r="G12" i="142"/>
  <c r="R11" i="142"/>
  <c r="Q11" i="142"/>
  <c r="G11" i="142"/>
  <c r="R10" i="142"/>
  <c r="Q10" i="142"/>
  <c r="G10" i="142"/>
  <c r="R9" i="142"/>
  <c r="Q9" i="142"/>
  <c r="Q13" i="142" s="1"/>
  <c r="G9" i="142"/>
  <c r="G8" i="142"/>
  <c r="C8" i="142"/>
  <c r="R7" i="142"/>
  <c r="R8" i="142" s="1"/>
  <c r="Q7" i="142"/>
  <c r="G7" i="142"/>
  <c r="Q6" i="142"/>
  <c r="Q8" i="142" s="1"/>
  <c r="G6" i="142"/>
  <c r="G5" i="142"/>
  <c r="C5" i="142"/>
  <c r="R4" i="142"/>
  <c r="R5" i="142" s="1"/>
  <c r="Q4" i="142"/>
  <c r="Q5" i="142" s="1"/>
  <c r="G4" i="142"/>
  <c r="R3" i="142"/>
  <c r="Q3" i="142"/>
  <c r="G3" i="142"/>
  <c r="C3" i="142"/>
  <c r="Q2" i="142"/>
  <c r="G2" i="142"/>
  <c r="G16" i="142" s="1"/>
  <c r="C2" i="142"/>
  <c r="H38" i="141"/>
  <c r="R35" i="141"/>
  <c r="Q35" i="141"/>
  <c r="R34" i="141"/>
  <c r="Q34" i="141"/>
  <c r="R33" i="141"/>
  <c r="Q33" i="141"/>
  <c r="R32" i="141"/>
  <c r="Q32" i="141"/>
  <c r="M32" i="141"/>
  <c r="E128" i="2" s="1"/>
  <c r="L32" i="141"/>
  <c r="D128" i="2" s="1"/>
  <c r="F128" i="2" s="1"/>
  <c r="R31" i="141"/>
  <c r="M31" i="141"/>
  <c r="L31" i="141"/>
  <c r="H31" i="141" s="1"/>
  <c r="J31" i="141"/>
  <c r="J32" i="141" s="1"/>
  <c r="I31" i="141"/>
  <c r="I32" i="141" s="1"/>
  <c r="F31" i="141"/>
  <c r="E31" i="141"/>
  <c r="E32" i="141" s="1"/>
  <c r="R30" i="141"/>
  <c r="Q30" i="141"/>
  <c r="G30" i="141"/>
  <c r="C30" i="141"/>
  <c r="R29" i="141"/>
  <c r="Q29" i="141"/>
  <c r="Q31" i="141" s="1"/>
  <c r="G29" i="141"/>
  <c r="R28" i="141"/>
  <c r="Q28" i="141"/>
  <c r="G28" i="141"/>
  <c r="G27" i="141"/>
  <c r="R26" i="141"/>
  <c r="Q26" i="141"/>
  <c r="G26" i="141"/>
  <c r="C26" i="141"/>
  <c r="R25" i="141"/>
  <c r="Q25" i="141"/>
  <c r="G25" i="141"/>
  <c r="R24" i="141"/>
  <c r="Q24" i="141"/>
  <c r="G24" i="141"/>
  <c r="R23" i="141"/>
  <c r="Q23" i="141"/>
  <c r="G23" i="141"/>
  <c r="R22" i="141"/>
  <c r="R27" i="141" s="1"/>
  <c r="Q22" i="141"/>
  <c r="G22" i="141"/>
  <c r="R21" i="141"/>
  <c r="Q21" i="141"/>
  <c r="G21" i="141"/>
  <c r="R20" i="141"/>
  <c r="Q20" i="141"/>
  <c r="G20" i="141"/>
  <c r="C20" i="141"/>
  <c r="R19" i="141"/>
  <c r="Q19" i="141"/>
  <c r="G19" i="141"/>
  <c r="R18" i="141"/>
  <c r="Q18" i="141"/>
  <c r="G18" i="141"/>
  <c r="C18" i="141"/>
  <c r="C31" i="141" s="1"/>
  <c r="R16" i="141"/>
  <c r="Q16" i="141"/>
  <c r="M16" i="141"/>
  <c r="L16" i="141"/>
  <c r="K16" i="141"/>
  <c r="J16" i="141"/>
  <c r="I16" i="141"/>
  <c r="H16" i="141"/>
  <c r="F16" i="141"/>
  <c r="E16" i="141"/>
  <c r="R15" i="141"/>
  <c r="Q15" i="141"/>
  <c r="G15" i="141"/>
  <c r="C15" i="141"/>
  <c r="R14" i="141"/>
  <c r="R17" i="141" s="1"/>
  <c r="Q14" i="141"/>
  <c r="G14" i="141"/>
  <c r="G13" i="141"/>
  <c r="C13" i="141"/>
  <c r="R12" i="141"/>
  <c r="Q12" i="141"/>
  <c r="G12" i="141"/>
  <c r="R11" i="141"/>
  <c r="Q11" i="141"/>
  <c r="G11" i="141"/>
  <c r="R10" i="141"/>
  <c r="Q10" i="141"/>
  <c r="G10" i="141"/>
  <c r="R9" i="141"/>
  <c r="Q9" i="141"/>
  <c r="Q13" i="141" s="1"/>
  <c r="G9" i="141"/>
  <c r="G8" i="141"/>
  <c r="C8" i="141"/>
  <c r="R7" i="141"/>
  <c r="R8" i="141" s="1"/>
  <c r="Q7" i="141"/>
  <c r="Q8" i="141" s="1"/>
  <c r="G7" i="141"/>
  <c r="R6" i="141"/>
  <c r="Q6" i="141"/>
  <c r="G6" i="141"/>
  <c r="G16" i="141" s="1"/>
  <c r="R5" i="141"/>
  <c r="G5" i="141"/>
  <c r="C5" i="141"/>
  <c r="R4" i="141"/>
  <c r="Q4" i="141"/>
  <c r="G4" i="141"/>
  <c r="R3" i="141"/>
  <c r="Q3" i="141"/>
  <c r="G3" i="141"/>
  <c r="C3" i="141"/>
  <c r="R2" i="141"/>
  <c r="Q2" i="141"/>
  <c r="Q5" i="141" s="1"/>
  <c r="G2" i="141"/>
  <c r="C2" i="141"/>
  <c r="C16" i="141" s="1"/>
  <c r="H38" i="140"/>
  <c r="R35" i="140"/>
  <c r="Q35" i="140"/>
  <c r="R34" i="140"/>
  <c r="Q34" i="140"/>
  <c r="R33" i="140"/>
  <c r="Q33" i="140"/>
  <c r="R32" i="140"/>
  <c r="Q32" i="140"/>
  <c r="L32" i="140"/>
  <c r="Q31" i="140"/>
  <c r="M31" i="140"/>
  <c r="M32" i="140" s="1"/>
  <c r="L31" i="140"/>
  <c r="J31" i="140"/>
  <c r="I31" i="140"/>
  <c r="I32" i="140" s="1"/>
  <c r="H31" i="140"/>
  <c r="F31" i="140"/>
  <c r="E31" i="140"/>
  <c r="R30" i="140"/>
  <c r="Q30" i="140"/>
  <c r="G30" i="140"/>
  <c r="C30" i="140"/>
  <c r="C31" i="140" s="1"/>
  <c r="R29" i="140"/>
  <c r="Q29" i="140"/>
  <c r="G29" i="140"/>
  <c r="R28" i="140"/>
  <c r="R31" i="140" s="1"/>
  <c r="Q28" i="140"/>
  <c r="G28" i="140"/>
  <c r="G27" i="140"/>
  <c r="R26" i="140"/>
  <c r="Q26" i="140"/>
  <c r="G26" i="140"/>
  <c r="C26" i="140"/>
  <c r="R25" i="140"/>
  <c r="Q25" i="140"/>
  <c r="G25" i="140"/>
  <c r="R24" i="140"/>
  <c r="Q24" i="140"/>
  <c r="G24" i="140"/>
  <c r="R23" i="140"/>
  <c r="Q23" i="140"/>
  <c r="G23" i="140"/>
  <c r="R22" i="140"/>
  <c r="R27" i="140" s="1"/>
  <c r="Q22" i="140"/>
  <c r="Q27" i="140" s="1"/>
  <c r="G22" i="140"/>
  <c r="Q21" i="140"/>
  <c r="G21" i="140"/>
  <c r="R20" i="140"/>
  <c r="Q20" i="140"/>
  <c r="G20" i="140"/>
  <c r="C20" i="140"/>
  <c r="R19" i="140"/>
  <c r="Q19" i="140"/>
  <c r="G19" i="140"/>
  <c r="R18" i="140"/>
  <c r="R21" i="140" s="1"/>
  <c r="Q18" i="140"/>
  <c r="G18" i="140"/>
  <c r="G31" i="140" s="1"/>
  <c r="C18" i="140"/>
  <c r="R17" i="140"/>
  <c r="R16" i="140"/>
  <c r="Q16" i="140"/>
  <c r="M16" i="140"/>
  <c r="H16" i="140" s="1"/>
  <c r="L16" i="140"/>
  <c r="K16" i="140"/>
  <c r="J16" i="140"/>
  <c r="J32" i="140" s="1"/>
  <c r="I16" i="140"/>
  <c r="F16" i="140"/>
  <c r="F32" i="140" s="1"/>
  <c r="B127" i="2" s="1"/>
  <c r="E16" i="140"/>
  <c r="R15" i="140"/>
  <c r="Q15" i="140"/>
  <c r="G15" i="140"/>
  <c r="C15" i="140"/>
  <c r="R14" i="140"/>
  <c r="Q14" i="140"/>
  <c r="G14" i="140"/>
  <c r="G13" i="140"/>
  <c r="C13" i="140"/>
  <c r="R12" i="140"/>
  <c r="Q12" i="140"/>
  <c r="G12" i="140"/>
  <c r="R11" i="140"/>
  <c r="Q11" i="140"/>
  <c r="G11" i="140"/>
  <c r="R10" i="140"/>
  <c r="Q10" i="140"/>
  <c r="G10" i="140"/>
  <c r="R9" i="140"/>
  <c r="Q9" i="140"/>
  <c r="G9" i="140"/>
  <c r="G8" i="140"/>
  <c r="C8" i="140"/>
  <c r="R7" i="140"/>
  <c r="Q7" i="140"/>
  <c r="Q8" i="140" s="1"/>
  <c r="G7" i="140"/>
  <c r="R6" i="140"/>
  <c r="R8" i="140" s="1"/>
  <c r="Q6" i="140"/>
  <c r="G6" i="140"/>
  <c r="G5" i="140"/>
  <c r="C5" i="140"/>
  <c r="R4" i="140"/>
  <c r="R5" i="140" s="1"/>
  <c r="Q4" i="140"/>
  <c r="Q5" i="140" s="1"/>
  <c r="G4" i="140"/>
  <c r="R3" i="140"/>
  <c r="Q3" i="140"/>
  <c r="G3" i="140"/>
  <c r="C3" i="140"/>
  <c r="R2" i="140"/>
  <c r="Q2" i="140"/>
  <c r="G2" i="140"/>
  <c r="C2" i="140"/>
  <c r="H37" i="139"/>
  <c r="R34" i="139"/>
  <c r="Q34" i="139"/>
  <c r="R33" i="139"/>
  <c r="Q33" i="139"/>
  <c r="R32" i="139"/>
  <c r="Q32" i="139"/>
  <c r="R31" i="139"/>
  <c r="Q31" i="139"/>
  <c r="J31" i="139"/>
  <c r="I31" i="139"/>
  <c r="F31" i="139"/>
  <c r="B126" i="2" s="1"/>
  <c r="M30" i="139"/>
  <c r="M31" i="139" s="1"/>
  <c r="L30" i="139"/>
  <c r="L31" i="139" s="1"/>
  <c r="H31" i="139" s="1"/>
  <c r="J30" i="139"/>
  <c r="I30" i="139"/>
  <c r="G30" i="139"/>
  <c r="F30" i="139"/>
  <c r="E30" i="139"/>
  <c r="R29" i="139"/>
  <c r="Q29" i="139"/>
  <c r="G29" i="139"/>
  <c r="C29" i="139"/>
  <c r="R28" i="139"/>
  <c r="R35" i="139" s="1"/>
  <c r="Q28" i="139"/>
  <c r="G28" i="139"/>
  <c r="R27" i="139"/>
  <c r="Q27" i="139"/>
  <c r="Q30" i="139" s="1"/>
  <c r="G27" i="139"/>
  <c r="G26" i="139"/>
  <c r="R25" i="139"/>
  <c r="Q25" i="139"/>
  <c r="G25" i="139"/>
  <c r="C25" i="139"/>
  <c r="C30" i="139" s="1"/>
  <c r="R24" i="139"/>
  <c r="Q24" i="139"/>
  <c r="G24" i="139"/>
  <c r="R23" i="139"/>
  <c r="Q23" i="139"/>
  <c r="G23" i="139"/>
  <c r="R22" i="139"/>
  <c r="Q22" i="139"/>
  <c r="Q26" i="139" s="1"/>
  <c r="G22" i="139"/>
  <c r="Q21" i="139"/>
  <c r="G21" i="139"/>
  <c r="R20" i="139"/>
  <c r="Q20" i="139"/>
  <c r="G20" i="139"/>
  <c r="R19" i="139"/>
  <c r="Q19" i="139"/>
  <c r="G19" i="139"/>
  <c r="C19" i="139"/>
  <c r="R18" i="139"/>
  <c r="R21" i="139" s="1"/>
  <c r="Q18" i="139"/>
  <c r="G18" i="139"/>
  <c r="G17" i="139"/>
  <c r="C17" i="139"/>
  <c r="R16" i="139"/>
  <c r="R17" i="139" s="1"/>
  <c r="Q16" i="139"/>
  <c r="Q17" i="139" s="1"/>
  <c r="R15" i="139"/>
  <c r="Q15" i="139"/>
  <c r="M15" i="139"/>
  <c r="L15" i="139"/>
  <c r="K15" i="139"/>
  <c r="J15" i="139"/>
  <c r="I15" i="139"/>
  <c r="H15" i="139"/>
  <c r="F15" i="139"/>
  <c r="E15" i="139"/>
  <c r="E31" i="139" s="1"/>
  <c r="R14" i="139"/>
  <c r="Q14" i="139"/>
  <c r="G14" i="139"/>
  <c r="C14" i="139"/>
  <c r="G13" i="139"/>
  <c r="R12" i="139"/>
  <c r="Q12" i="139"/>
  <c r="G12" i="139"/>
  <c r="C12" i="139"/>
  <c r="R11" i="139"/>
  <c r="Q11" i="139"/>
  <c r="G11" i="139"/>
  <c r="R10" i="139"/>
  <c r="Q10" i="139"/>
  <c r="G10" i="139"/>
  <c r="R9" i="139"/>
  <c r="Q9" i="139"/>
  <c r="G9" i="139"/>
  <c r="G8" i="139"/>
  <c r="C8" i="139"/>
  <c r="C15" i="139" s="1"/>
  <c r="R7" i="139"/>
  <c r="Q7" i="139"/>
  <c r="Q8" i="139" s="1"/>
  <c r="G7" i="139"/>
  <c r="R6" i="139"/>
  <c r="R8" i="139" s="1"/>
  <c r="Q6" i="139"/>
  <c r="G6" i="139"/>
  <c r="G5" i="139"/>
  <c r="C5" i="139"/>
  <c r="R4" i="139"/>
  <c r="R5" i="139" s="1"/>
  <c r="Q4" i="139"/>
  <c r="G4" i="139"/>
  <c r="R3" i="139"/>
  <c r="Q3" i="139"/>
  <c r="G3" i="139"/>
  <c r="C3" i="139"/>
  <c r="R2" i="139"/>
  <c r="Q2" i="139"/>
  <c r="Q5" i="139" s="1"/>
  <c r="G2" i="139"/>
  <c r="C2" i="139"/>
  <c r="H37" i="138"/>
  <c r="R33" i="138"/>
  <c r="Q33" i="138"/>
  <c r="R32" i="138"/>
  <c r="Q32" i="138"/>
  <c r="R31" i="138"/>
  <c r="Q31" i="138"/>
  <c r="M31" i="138"/>
  <c r="H31" i="138" s="1"/>
  <c r="L31" i="138"/>
  <c r="D125" i="2" s="1"/>
  <c r="R30" i="138"/>
  <c r="R34" i="138" s="1"/>
  <c r="Q30" i="138"/>
  <c r="M30" i="138"/>
  <c r="L30" i="138"/>
  <c r="H30" i="138" s="1"/>
  <c r="J30" i="138"/>
  <c r="J31" i="138" s="1"/>
  <c r="I30" i="138"/>
  <c r="I31" i="138" s="1"/>
  <c r="F30" i="138"/>
  <c r="E30" i="138"/>
  <c r="E31" i="138" s="1"/>
  <c r="R29" i="138"/>
  <c r="Q29" i="138"/>
  <c r="G29" i="138"/>
  <c r="C29" i="138"/>
  <c r="R28" i="138"/>
  <c r="Q28" i="138"/>
  <c r="G28" i="138"/>
  <c r="R27" i="138"/>
  <c r="Q27" i="138"/>
  <c r="G27" i="138"/>
  <c r="G26" i="138"/>
  <c r="R25" i="138"/>
  <c r="Q25" i="138"/>
  <c r="G25" i="138"/>
  <c r="C25" i="138"/>
  <c r="R24" i="138"/>
  <c r="R26" i="138" s="1"/>
  <c r="Q24" i="138"/>
  <c r="G24" i="138"/>
  <c r="R23" i="138"/>
  <c r="Q23" i="138"/>
  <c r="G23" i="138"/>
  <c r="R22" i="138"/>
  <c r="Q22" i="138"/>
  <c r="G22" i="138"/>
  <c r="G21" i="138"/>
  <c r="R20" i="138"/>
  <c r="R21" i="138" s="1"/>
  <c r="Q20" i="138"/>
  <c r="Q21" i="138" s="1"/>
  <c r="G20" i="138"/>
  <c r="R19" i="138"/>
  <c r="Q19" i="138"/>
  <c r="G19" i="138"/>
  <c r="C19" i="138"/>
  <c r="R18" i="138"/>
  <c r="Q18" i="138"/>
  <c r="G18" i="138"/>
  <c r="G17" i="138"/>
  <c r="C17" i="138"/>
  <c r="C30" i="138" s="1"/>
  <c r="R16" i="138"/>
  <c r="Q16" i="138"/>
  <c r="R15" i="138"/>
  <c r="Q15" i="138"/>
  <c r="M15" i="138"/>
  <c r="L15" i="138"/>
  <c r="K15" i="138"/>
  <c r="J15" i="138"/>
  <c r="I15" i="138"/>
  <c r="H15" i="138"/>
  <c r="F15" i="138"/>
  <c r="E15" i="138"/>
  <c r="R14" i="138"/>
  <c r="R17" i="138" s="1"/>
  <c r="Q14" i="138"/>
  <c r="G14" i="138"/>
  <c r="C14" i="138"/>
  <c r="R13" i="138"/>
  <c r="G13" i="138"/>
  <c r="R12" i="138"/>
  <c r="Q12" i="138"/>
  <c r="G12" i="138"/>
  <c r="C12" i="138"/>
  <c r="R11" i="138"/>
  <c r="Q11" i="138"/>
  <c r="Q13" i="138" s="1"/>
  <c r="G11" i="138"/>
  <c r="R10" i="138"/>
  <c r="Q10" i="138"/>
  <c r="G10" i="138"/>
  <c r="R9" i="138"/>
  <c r="Q9" i="138"/>
  <c r="G9" i="138"/>
  <c r="G8" i="138"/>
  <c r="C8" i="138"/>
  <c r="R7" i="138"/>
  <c r="R8" i="138" s="1"/>
  <c r="Q7" i="138"/>
  <c r="G7" i="138"/>
  <c r="R6" i="138"/>
  <c r="Q6" i="138"/>
  <c r="Q8" i="138" s="1"/>
  <c r="G6" i="138"/>
  <c r="G5" i="138"/>
  <c r="C5" i="138"/>
  <c r="R4" i="138"/>
  <c r="Q4" i="138"/>
  <c r="Q5" i="138" s="1"/>
  <c r="G4" i="138"/>
  <c r="G15" i="138" s="1"/>
  <c r="R3" i="138"/>
  <c r="Q3" i="138"/>
  <c r="G3" i="138"/>
  <c r="C3" i="138"/>
  <c r="R2" i="138"/>
  <c r="R5" i="138" s="1"/>
  <c r="Q2" i="138"/>
  <c r="G2" i="138"/>
  <c r="C2" i="138"/>
  <c r="E127" i="2"/>
  <c r="E126" i="2"/>
  <c r="E125" i="2"/>
  <c r="F125" i="2" l="1"/>
  <c r="E129" i="2"/>
  <c r="Q36" i="140"/>
  <c r="Q26" i="138"/>
  <c r="Q34" i="138" s="1"/>
  <c r="R30" i="139"/>
  <c r="H30" i="139"/>
  <c r="C16" i="140"/>
  <c r="Q13" i="140"/>
  <c r="H32" i="140"/>
  <c r="R13" i="141"/>
  <c r="G31" i="141"/>
  <c r="G32" i="141" s="1"/>
  <c r="R36" i="141"/>
  <c r="R13" i="142"/>
  <c r="Q31" i="142"/>
  <c r="R36" i="142"/>
  <c r="C15" i="138"/>
  <c r="F31" i="138"/>
  <c r="B125" i="2" s="1"/>
  <c r="Q13" i="139"/>
  <c r="Q35" i="139" s="1"/>
  <c r="R26" i="139"/>
  <c r="G16" i="140"/>
  <c r="G32" i="140" s="1"/>
  <c r="R13" i="140"/>
  <c r="E32" i="140"/>
  <c r="R36" i="140"/>
  <c r="G31" i="142"/>
  <c r="G32" i="142" s="1"/>
  <c r="D126" i="2"/>
  <c r="D129" i="2" s="1"/>
  <c r="D127" i="2"/>
  <c r="Q17" i="138"/>
  <c r="G30" i="138"/>
  <c r="G31" i="138" s="1"/>
  <c r="G15" i="139"/>
  <c r="G31" i="139" s="1"/>
  <c r="R13" i="139"/>
  <c r="Q17" i="140"/>
  <c r="Q17" i="141"/>
  <c r="Q27" i="141"/>
  <c r="Q36" i="141" s="1"/>
  <c r="F32" i="141"/>
  <c r="B128" i="2" s="1"/>
  <c r="G128" i="2" s="1"/>
  <c r="H32" i="141"/>
  <c r="C16" i="142"/>
  <c r="R17" i="142"/>
  <c r="E32" i="142"/>
  <c r="H31" i="142"/>
  <c r="F129" i="2" l="1"/>
  <c r="G125" i="2"/>
  <c r="B129" i="2"/>
  <c r="G129" i="2" s="1"/>
  <c r="G126" i="2"/>
  <c r="F126" i="2"/>
  <c r="F127" i="2"/>
  <c r="G127" i="2"/>
</calcChain>
</file>

<file path=xl/sharedStrings.xml><?xml version="1.0" encoding="utf-8"?>
<sst xmlns="http://schemas.openxmlformats.org/spreadsheetml/2006/main" count="771" uniqueCount="97">
  <si>
    <t>日期</t>
  </si>
  <si>
    <t>订单</t>
  </si>
  <si>
    <t>星期N</t>
  </si>
  <si>
    <t>销售额</t>
  </si>
  <si>
    <t>花费</t>
  </si>
  <si>
    <t>roi</t>
  </si>
  <si>
    <t>客单价</t>
  </si>
  <si>
    <t>星期三</t>
  </si>
  <si>
    <t>星期四</t>
  </si>
  <si>
    <t>星期五</t>
  </si>
  <si>
    <t>星期六</t>
  </si>
  <si>
    <t>星期日</t>
  </si>
  <si>
    <t>星期一</t>
  </si>
  <si>
    <t>星期二</t>
  </si>
  <si>
    <t xml:space="preserve">      </t>
  </si>
  <si>
    <t>时间</t>
  </si>
  <si>
    <t>团队</t>
  </si>
  <si>
    <t>团队今日小计</t>
  </si>
  <si>
    <t>线路</t>
  </si>
  <si>
    <t xml:space="preserve"> 昨日订单</t>
  </si>
  <si>
    <t>今日订单</t>
  </si>
  <si>
    <t>差异（今日-昨日）</t>
  </si>
  <si>
    <t>ROI</t>
  </si>
  <si>
    <t>上新</t>
  </si>
  <si>
    <t>在线活跃产品</t>
  </si>
  <si>
    <t>单品产能</t>
  </si>
  <si>
    <t>郑州泰国</t>
  </si>
  <si>
    <t>泰国</t>
  </si>
  <si>
    <t>台湾</t>
  </si>
  <si>
    <t>王冰</t>
  </si>
  <si>
    <t>郑州港澳台</t>
  </si>
  <si>
    <t>肖磊</t>
  </si>
  <si>
    <t>香港</t>
  </si>
  <si>
    <t>任君</t>
  </si>
  <si>
    <t>郑州-日本</t>
  </si>
  <si>
    <t>日本</t>
  </si>
  <si>
    <t>小计</t>
  </si>
  <si>
    <t>美国</t>
  </si>
  <si>
    <t>新加坡</t>
  </si>
  <si>
    <t>郑州新马团队</t>
  </si>
  <si>
    <t>马来西亚</t>
  </si>
  <si>
    <t>毛翠</t>
  </si>
  <si>
    <t>阿联酋</t>
  </si>
  <si>
    <t>沙特</t>
  </si>
  <si>
    <t>杨胜</t>
  </si>
  <si>
    <t>青岛晓帆</t>
  </si>
  <si>
    <t>韩国市场</t>
  </si>
  <si>
    <t>李珂莹</t>
  </si>
  <si>
    <t>樊帅</t>
  </si>
  <si>
    <t>合计</t>
  </si>
  <si>
    <t>台湾肖磊</t>
  </si>
  <si>
    <t>任君团队</t>
  </si>
  <si>
    <t>王晓帆</t>
  </si>
  <si>
    <t>罗超源</t>
  </si>
  <si>
    <t>越南</t>
  </si>
  <si>
    <t>杨胜团队</t>
  </si>
  <si>
    <t>北京</t>
  </si>
  <si>
    <t>美国商城</t>
  </si>
  <si>
    <t>北京泰国</t>
  </si>
  <si>
    <t>韩国</t>
  </si>
  <si>
    <t>总计</t>
  </si>
  <si>
    <t>中东</t>
  </si>
  <si>
    <t>汇率</t>
  </si>
  <si>
    <t>币种</t>
  </si>
  <si>
    <t>简写</t>
  </si>
  <si>
    <t>11月份汇率</t>
  </si>
  <si>
    <t>美元</t>
  </si>
  <si>
    <t>USD</t>
  </si>
  <si>
    <t>港币</t>
  </si>
  <si>
    <t>HKD</t>
  </si>
  <si>
    <t>日元</t>
  </si>
  <si>
    <t>JPY</t>
  </si>
  <si>
    <t>阿联酋迪拉姆</t>
  </si>
  <si>
    <t>AED</t>
  </si>
  <si>
    <t>新台币</t>
  </si>
  <si>
    <t>NTD</t>
  </si>
  <si>
    <t>新加坡元</t>
  </si>
  <si>
    <t>SGD</t>
  </si>
  <si>
    <t>泰铢</t>
  </si>
  <si>
    <t>THB</t>
  </si>
  <si>
    <t>澳门元</t>
  </si>
  <si>
    <t>MOP</t>
  </si>
  <si>
    <t>马来西亚林吉特</t>
  </si>
  <si>
    <t>MYR</t>
  </si>
  <si>
    <t>欧元</t>
  </si>
  <si>
    <t>EUR</t>
  </si>
  <si>
    <t>印尼卢比</t>
  </si>
  <si>
    <t>IDR</t>
  </si>
  <si>
    <t>沙特里亚尔</t>
  </si>
  <si>
    <t>SAR</t>
  </si>
  <si>
    <t>澳大利亚元</t>
  </si>
  <si>
    <t>AUD</t>
  </si>
  <si>
    <t>英镑</t>
  </si>
  <si>
    <t>GBP</t>
  </si>
  <si>
    <t>12月汇率表</t>
  </si>
  <si>
    <t>VND</t>
  </si>
  <si>
    <t>KPW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</si>
</sst>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76" formatCode="_ * #,##0_ ;_ * \-#,##0_ ;_ * &quot;-&quot;??_ ;_ @_ "/>
    <numFmt numFmtId="177" formatCode="0.00_);\(0.00\)"/>
    <numFmt numFmtId="178" formatCode="[Red]#0;[Green]\-#"/>
    <numFmt numFmtId="179" formatCode="m/d;@"/>
    <numFmt numFmtId="180" formatCode="0.00_ "/>
    <numFmt numFmtId="181" formatCode="0.00_);[Red]\(0.00\)"/>
    <numFmt numFmtId="182" formatCode="0.000000_);[Red]\(0.000000\)"/>
    <numFmt numFmtId="183" formatCode="0_);\(0\)"/>
    <numFmt numFmtId="184" formatCode="#,##0.00_);\(#,##0.00\)"/>
    <numFmt numFmtId="185" formatCode="yyyy/m/d;@"/>
    <numFmt numFmtId="186" formatCode="_ * #,##0.00_ ;_ * \-#,##0.00_ ;_ * &quot;-&quot;??.00_ ;_ @_ "/>
  </numFmts>
  <fonts count="11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8" fontId="4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177" fontId="1" fillId="4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0" fillId="0" borderId="0" xfId="0" applyNumberFormat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79" fontId="0" fillId="0" borderId="0" xfId="0" applyNumberFormat="1">
      <alignment vertical="center"/>
    </xf>
    <xf numFmtId="177" fontId="1" fillId="0" borderId="0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right" vertical="center"/>
    </xf>
    <xf numFmtId="180" fontId="2" fillId="0" borderId="0" xfId="0" applyNumberFormat="1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right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43" fontId="1" fillId="0" borderId="3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9" borderId="2" xfId="0" applyNumberFormat="1" applyFont="1" applyFill="1" applyBorder="1" applyAlignment="1">
      <alignment horizontal="center" vertical="center"/>
    </xf>
    <xf numFmtId="180" fontId="2" fillId="9" borderId="2" xfId="0" applyNumberFormat="1" applyFont="1" applyFill="1" applyBorder="1" applyAlignment="1">
      <alignment horizontal="center" vertical="center"/>
    </xf>
    <xf numFmtId="43" fontId="1" fillId="9" borderId="1" xfId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83" fontId="1" fillId="4" borderId="2" xfId="0" applyNumberFormat="1" applyFont="1" applyFill="1" applyBorder="1" applyAlignment="1">
      <alignment horizontal="center" vertical="center"/>
    </xf>
    <xf numFmtId="43" fontId="1" fillId="4" borderId="1" xfId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5" fontId="1" fillId="0" borderId="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43" fontId="0" fillId="0" borderId="0" xfId="1" applyFont="1">
      <alignment vertical="center"/>
    </xf>
    <xf numFmtId="179" fontId="1" fillId="0" borderId="0" xfId="0" applyNumberFormat="1" applyFont="1">
      <alignment vertical="center"/>
    </xf>
    <xf numFmtId="43" fontId="1" fillId="0" borderId="0" xfId="1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9" fontId="1" fillId="0" borderId="1" xfId="0" applyNumberFormat="1" applyFont="1" applyBorder="1">
      <alignment vertical="center"/>
    </xf>
    <xf numFmtId="176" fontId="1" fillId="0" borderId="0" xfId="1" applyNumberFormat="1" applyFont="1">
      <alignment vertical="center"/>
    </xf>
    <xf numFmtId="176" fontId="1" fillId="0" borderId="1" xfId="1" applyNumberFormat="1" applyFont="1" applyBorder="1">
      <alignment vertical="center"/>
    </xf>
    <xf numFmtId="43" fontId="1" fillId="0" borderId="1" xfId="1" applyFont="1" applyBorder="1">
      <alignment vertical="center"/>
    </xf>
    <xf numFmtId="43" fontId="1" fillId="0" borderId="10" xfId="1" applyFont="1" applyBorder="1">
      <alignment vertical="center"/>
    </xf>
    <xf numFmtId="43" fontId="0" fillId="0" borderId="0" xfId="1" applyFont="1">
      <alignment vertical="center"/>
    </xf>
    <xf numFmtId="186" fontId="1" fillId="0" borderId="1" xfId="1" applyNumberFormat="1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9" fontId="1" fillId="0" borderId="1" xfId="2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7" fontId="1" fillId="0" borderId="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6" xfId="3" xr:uid="{00000000-0005-0000-0000-00000D000000}"/>
    <cellStyle name="千位分隔" xfId="1" builtinId="3"/>
  </cellStyles>
  <dxfs count="8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workbookViewId="0">
      <selection activeCell="I124" sqref="I124"/>
    </sheetView>
  </sheetViews>
  <sheetFormatPr defaultColWidth="8.875" defaultRowHeight="13.5" x14ac:dyDescent="0.15"/>
  <cols>
    <col min="1" max="1" width="14.375" style="41" customWidth="1"/>
    <col min="2" max="2" width="15.75" style="83" customWidth="1"/>
    <col min="3" max="3" width="8.875" hidden="1" customWidth="1"/>
    <col min="4" max="5" width="19"/>
    <col min="6" max="6" width="17.125"/>
    <col min="7" max="7" width="14.75" customWidth="1"/>
    <col min="8" max="8" width="12.875"/>
    <col min="11" max="11" width="18.625"/>
  </cols>
  <sheetData>
    <row r="1" spans="1:7" ht="17.25" x14ac:dyDescent="0.15">
      <c r="A1" s="84" t="s">
        <v>0</v>
      </c>
      <c r="B1" s="85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7" t="s">
        <v>6</v>
      </c>
    </row>
    <row r="2" spans="1:7" ht="17.25" hidden="1" x14ac:dyDescent="0.15">
      <c r="A2" s="84">
        <v>43282</v>
      </c>
      <c r="B2" s="85">
        <v>13427</v>
      </c>
      <c r="C2" s="86"/>
      <c r="D2" s="86"/>
      <c r="E2" s="86"/>
      <c r="F2" s="86"/>
      <c r="G2" s="87"/>
    </row>
    <row r="3" spans="1:7" ht="17.25" hidden="1" x14ac:dyDescent="0.15">
      <c r="A3" s="84">
        <v>43283</v>
      </c>
      <c r="B3" s="85">
        <v>13252</v>
      </c>
      <c r="C3" s="86"/>
      <c r="D3" s="86"/>
      <c r="E3" s="86"/>
      <c r="F3" s="86"/>
      <c r="G3" s="87"/>
    </row>
    <row r="4" spans="1:7" ht="17.25" hidden="1" x14ac:dyDescent="0.15">
      <c r="A4" s="84">
        <v>43284</v>
      </c>
      <c r="B4" s="85">
        <v>13620</v>
      </c>
      <c r="C4" s="86"/>
      <c r="D4" s="86"/>
      <c r="E4" s="86"/>
      <c r="F4" s="86"/>
      <c r="G4" s="87"/>
    </row>
    <row r="5" spans="1:7" ht="17.25" hidden="1" x14ac:dyDescent="0.15">
      <c r="A5" s="84">
        <v>43285</v>
      </c>
      <c r="B5" s="85">
        <v>13604</v>
      </c>
      <c r="C5" s="86"/>
      <c r="D5" s="86"/>
      <c r="E5" s="86"/>
      <c r="F5" s="86"/>
      <c r="G5" s="87"/>
    </row>
    <row r="6" spans="1:7" ht="17.25" hidden="1" x14ac:dyDescent="0.15">
      <c r="A6" s="84">
        <v>43286</v>
      </c>
      <c r="B6" s="85">
        <v>12452</v>
      </c>
      <c r="C6" s="86"/>
      <c r="D6" s="86"/>
      <c r="E6" s="86"/>
      <c r="F6" s="86"/>
      <c r="G6" s="87"/>
    </row>
    <row r="7" spans="1:7" ht="17.25" hidden="1" x14ac:dyDescent="0.15">
      <c r="A7" s="84">
        <v>43287</v>
      </c>
      <c r="B7" s="85">
        <v>11898</v>
      </c>
      <c r="C7" s="86"/>
      <c r="D7" s="86"/>
      <c r="E7" s="86"/>
      <c r="F7" s="86"/>
      <c r="G7" s="87"/>
    </row>
    <row r="8" spans="1:7" ht="17.25" hidden="1" x14ac:dyDescent="0.15">
      <c r="A8" s="84">
        <v>43288</v>
      </c>
      <c r="B8" s="85">
        <v>12061</v>
      </c>
      <c r="C8" s="86"/>
      <c r="D8" s="86"/>
      <c r="E8" s="86"/>
      <c r="F8" s="86"/>
      <c r="G8" s="87"/>
    </row>
    <row r="9" spans="1:7" ht="17.25" hidden="1" x14ac:dyDescent="0.15">
      <c r="A9" s="84">
        <v>43289</v>
      </c>
      <c r="B9" s="85">
        <v>13646</v>
      </c>
      <c r="C9" s="86"/>
      <c r="D9" s="86"/>
      <c r="E9" s="86"/>
      <c r="F9" s="86"/>
      <c r="G9" s="87"/>
    </row>
    <row r="10" spans="1:7" ht="17.25" hidden="1" x14ac:dyDescent="0.15">
      <c r="A10" s="84">
        <v>43290</v>
      </c>
      <c r="B10" s="85">
        <v>13396</v>
      </c>
      <c r="C10" s="86"/>
      <c r="D10" s="86"/>
      <c r="E10" s="86"/>
      <c r="F10" s="86"/>
      <c r="G10" s="87"/>
    </row>
    <row r="11" spans="1:7" ht="17.25" hidden="1" x14ac:dyDescent="0.15">
      <c r="A11" s="84">
        <v>43291</v>
      </c>
      <c r="B11" s="85">
        <v>12384</v>
      </c>
      <c r="C11" s="86"/>
      <c r="D11" s="86"/>
      <c r="E11" s="86"/>
      <c r="F11" s="86"/>
      <c r="G11" s="87"/>
    </row>
    <row r="12" spans="1:7" ht="17.25" hidden="1" x14ac:dyDescent="0.15">
      <c r="A12" s="84">
        <v>43292</v>
      </c>
      <c r="B12" s="85">
        <v>11962</v>
      </c>
      <c r="C12" s="86"/>
      <c r="D12" s="86"/>
      <c r="E12" s="86"/>
      <c r="F12" s="86"/>
      <c r="G12" s="87"/>
    </row>
    <row r="13" spans="1:7" ht="17.25" hidden="1" x14ac:dyDescent="0.15">
      <c r="A13" s="84">
        <v>43293</v>
      </c>
      <c r="B13" s="85">
        <v>10688</v>
      </c>
      <c r="C13" s="86"/>
      <c r="D13" s="86"/>
      <c r="E13" s="86"/>
      <c r="F13" s="86"/>
      <c r="G13" s="87"/>
    </row>
    <row r="14" spans="1:7" ht="17.25" hidden="1" x14ac:dyDescent="0.15">
      <c r="A14" s="84">
        <v>43294</v>
      </c>
      <c r="B14" s="85">
        <v>9810</v>
      </c>
      <c r="C14" s="86"/>
      <c r="D14" s="86"/>
      <c r="E14" s="86"/>
      <c r="F14" s="86"/>
      <c r="G14" s="87"/>
    </row>
    <row r="15" spans="1:7" ht="17.25" hidden="1" x14ac:dyDescent="0.15">
      <c r="A15" s="84">
        <v>43295</v>
      </c>
      <c r="B15" s="85">
        <v>10263</v>
      </c>
      <c r="C15" s="86"/>
      <c r="D15" s="86"/>
      <c r="E15" s="86"/>
      <c r="F15" s="86"/>
      <c r="G15" s="87"/>
    </row>
    <row r="16" spans="1:7" ht="17.25" hidden="1" x14ac:dyDescent="0.15">
      <c r="A16" s="84">
        <v>43296</v>
      </c>
      <c r="B16" s="85">
        <v>11649</v>
      </c>
      <c r="C16" s="86"/>
      <c r="D16" s="86"/>
      <c r="E16" s="86"/>
      <c r="F16" s="86"/>
      <c r="G16" s="87"/>
    </row>
    <row r="17" spans="1:7" ht="17.25" hidden="1" x14ac:dyDescent="0.15">
      <c r="A17" s="84">
        <v>43297</v>
      </c>
      <c r="B17" s="85">
        <v>10712</v>
      </c>
      <c r="C17" s="86"/>
      <c r="D17" s="86"/>
      <c r="E17" s="86"/>
      <c r="F17" s="86"/>
      <c r="G17" s="87"/>
    </row>
    <row r="18" spans="1:7" ht="17.25" hidden="1" x14ac:dyDescent="0.15">
      <c r="A18" s="84">
        <v>43298</v>
      </c>
      <c r="B18" s="85">
        <v>10905</v>
      </c>
      <c r="C18" s="86"/>
      <c r="D18" s="86"/>
      <c r="E18" s="86"/>
      <c r="F18" s="86"/>
      <c r="G18" s="87"/>
    </row>
    <row r="19" spans="1:7" ht="17.25" hidden="1" x14ac:dyDescent="0.15">
      <c r="A19" s="84">
        <v>43299</v>
      </c>
      <c r="B19" s="85">
        <v>10700</v>
      </c>
      <c r="C19" s="86"/>
      <c r="D19" s="86"/>
      <c r="E19" s="86"/>
      <c r="F19" s="86"/>
      <c r="G19" s="87"/>
    </row>
    <row r="20" spans="1:7" ht="17.25" hidden="1" x14ac:dyDescent="0.15">
      <c r="A20" s="84">
        <v>43300</v>
      </c>
      <c r="B20" s="85">
        <v>10049</v>
      </c>
      <c r="C20" s="86"/>
      <c r="D20" s="86"/>
      <c r="E20" s="86"/>
      <c r="F20" s="86"/>
      <c r="G20" s="87"/>
    </row>
    <row r="21" spans="1:7" ht="17.25" hidden="1" x14ac:dyDescent="0.15">
      <c r="A21" s="84">
        <v>43301</v>
      </c>
      <c r="B21" s="85">
        <v>9217</v>
      </c>
      <c r="C21" s="86"/>
      <c r="D21" s="86"/>
      <c r="E21" s="86"/>
      <c r="F21" s="86"/>
      <c r="G21" s="87"/>
    </row>
    <row r="22" spans="1:7" ht="17.25" hidden="1" x14ac:dyDescent="0.15">
      <c r="A22" s="84">
        <v>43302</v>
      </c>
      <c r="B22" s="85">
        <v>10279</v>
      </c>
      <c r="C22" s="86"/>
      <c r="D22" s="86"/>
      <c r="E22" s="86"/>
      <c r="F22" s="86"/>
      <c r="G22" s="87"/>
    </row>
    <row r="23" spans="1:7" s="41" customFormat="1" ht="17.25" hidden="1" x14ac:dyDescent="0.15">
      <c r="A23" s="84">
        <v>43303</v>
      </c>
      <c r="B23" s="85">
        <v>10700</v>
      </c>
      <c r="C23" s="84"/>
      <c r="D23" s="84"/>
      <c r="E23" s="84"/>
      <c r="F23" s="84"/>
      <c r="G23" s="88"/>
    </row>
    <row r="24" spans="1:7" ht="17.25" hidden="1" x14ac:dyDescent="0.15">
      <c r="A24" s="84">
        <v>43304</v>
      </c>
      <c r="B24" s="85">
        <v>9180</v>
      </c>
      <c r="C24" s="86"/>
      <c r="D24" s="86"/>
      <c r="E24" s="86"/>
      <c r="F24" s="86"/>
      <c r="G24" s="87"/>
    </row>
    <row r="25" spans="1:7" ht="17.25" hidden="1" x14ac:dyDescent="0.15">
      <c r="A25" s="84">
        <v>43305</v>
      </c>
      <c r="B25" s="85">
        <v>8970</v>
      </c>
      <c r="C25" s="86"/>
      <c r="D25" s="86"/>
      <c r="E25" s="86"/>
      <c r="F25" s="86"/>
      <c r="G25" s="87"/>
    </row>
    <row r="26" spans="1:7" ht="17.25" hidden="1" x14ac:dyDescent="0.15">
      <c r="A26" s="84">
        <v>43306</v>
      </c>
      <c r="B26" s="85">
        <v>8850</v>
      </c>
      <c r="C26" s="86"/>
      <c r="D26" s="86"/>
      <c r="E26" s="86"/>
      <c r="F26" s="86"/>
      <c r="G26" s="87"/>
    </row>
    <row r="27" spans="1:7" ht="17.25" hidden="1" x14ac:dyDescent="0.15">
      <c r="A27" s="84">
        <v>43307</v>
      </c>
      <c r="B27" s="85">
        <v>8464</v>
      </c>
      <c r="C27" s="86"/>
      <c r="D27" s="86"/>
      <c r="E27" s="86"/>
      <c r="F27" s="86"/>
      <c r="G27" s="87"/>
    </row>
    <row r="28" spans="1:7" ht="17.25" hidden="1" x14ac:dyDescent="0.15">
      <c r="A28" s="84">
        <v>43308</v>
      </c>
      <c r="B28" s="85">
        <v>8192</v>
      </c>
      <c r="C28" s="86"/>
      <c r="D28" s="86"/>
      <c r="E28" s="86"/>
      <c r="F28" s="86"/>
      <c r="G28" s="87"/>
    </row>
    <row r="29" spans="1:7" ht="17.25" hidden="1" x14ac:dyDescent="0.15">
      <c r="A29" s="84">
        <v>43309</v>
      </c>
      <c r="B29" s="85">
        <v>8953</v>
      </c>
      <c r="C29" s="86"/>
      <c r="D29" s="86"/>
      <c r="E29" s="86"/>
      <c r="F29" s="86"/>
      <c r="G29" s="87"/>
    </row>
    <row r="30" spans="1:7" ht="17.25" hidden="1" x14ac:dyDescent="0.15">
      <c r="A30" s="84">
        <v>43310</v>
      </c>
      <c r="B30" s="85">
        <v>8780</v>
      </c>
      <c r="C30" s="86"/>
      <c r="D30" s="86"/>
      <c r="E30" s="86"/>
      <c r="F30" s="86"/>
      <c r="G30" s="87"/>
    </row>
    <row r="31" spans="1:7" ht="17.25" hidden="1" x14ac:dyDescent="0.15">
      <c r="A31" s="84">
        <v>43311</v>
      </c>
      <c r="B31" s="85">
        <v>8357</v>
      </c>
      <c r="C31" s="86"/>
      <c r="D31" s="86"/>
      <c r="E31" s="86"/>
      <c r="F31" s="86"/>
      <c r="G31" s="87"/>
    </row>
    <row r="32" spans="1:7" ht="17.25" hidden="1" x14ac:dyDescent="0.15">
      <c r="A32" s="84">
        <v>43312</v>
      </c>
      <c r="B32" s="85">
        <v>7973</v>
      </c>
      <c r="C32" s="86"/>
      <c r="D32" s="86"/>
      <c r="E32" s="86"/>
      <c r="F32" s="86"/>
      <c r="G32" s="87"/>
    </row>
    <row r="33" spans="1:7" ht="17.25" hidden="1" x14ac:dyDescent="0.15">
      <c r="A33" s="84">
        <v>43313</v>
      </c>
      <c r="B33" s="85">
        <v>8313</v>
      </c>
      <c r="C33" s="86" t="s">
        <v>7</v>
      </c>
      <c r="D33" s="86"/>
      <c r="E33" s="86"/>
      <c r="F33" s="86"/>
      <c r="G33" s="87"/>
    </row>
    <row r="34" spans="1:7" ht="17.25" hidden="1" x14ac:dyDescent="0.15">
      <c r="A34" s="84">
        <v>43314</v>
      </c>
      <c r="B34" s="85">
        <v>7312</v>
      </c>
      <c r="C34" s="86" t="s">
        <v>8</v>
      </c>
      <c r="D34" s="86"/>
      <c r="E34" s="86"/>
      <c r="F34" s="86"/>
      <c r="G34" s="87"/>
    </row>
    <row r="35" spans="1:7" ht="17.25" hidden="1" x14ac:dyDescent="0.15">
      <c r="A35" s="84">
        <v>43315</v>
      </c>
      <c r="B35" s="85">
        <v>7885</v>
      </c>
      <c r="C35" s="86" t="s">
        <v>9</v>
      </c>
      <c r="D35" s="86"/>
      <c r="E35" s="86"/>
      <c r="F35" s="86"/>
      <c r="G35" s="87"/>
    </row>
    <row r="36" spans="1:7" ht="17.25" hidden="1" x14ac:dyDescent="0.15">
      <c r="A36" s="84">
        <v>43316</v>
      </c>
      <c r="B36" s="85">
        <v>8523</v>
      </c>
      <c r="C36" s="86" t="s">
        <v>10</v>
      </c>
      <c r="D36" s="86"/>
      <c r="E36" s="86"/>
      <c r="F36" s="86"/>
      <c r="G36" s="87"/>
    </row>
    <row r="37" spans="1:7" ht="17.25" hidden="1" x14ac:dyDescent="0.15">
      <c r="A37" s="84">
        <v>43317</v>
      </c>
      <c r="B37" s="85">
        <v>9325</v>
      </c>
      <c r="C37" s="86" t="s">
        <v>11</v>
      </c>
      <c r="D37" s="86"/>
      <c r="E37" s="86"/>
      <c r="F37" s="86"/>
      <c r="G37" s="87"/>
    </row>
    <row r="38" spans="1:7" ht="17.25" hidden="1" x14ac:dyDescent="0.15">
      <c r="A38" s="84">
        <v>43318</v>
      </c>
      <c r="B38" s="85">
        <v>8352</v>
      </c>
      <c r="C38" s="86" t="s">
        <v>12</v>
      </c>
      <c r="D38" s="86"/>
      <c r="E38" s="86"/>
      <c r="F38" s="86"/>
      <c r="G38" s="87"/>
    </row>
    <row r="39" spans="1:7" ht="17.25" hidden="1" x14ac:dyDescent="0.15">
      <c r="A39" s="84">
        <v>43319</v>
      </c>
      <c r="B39" s="85">
        <v>8133</v>
      </c>
      <c r="C39" s="86" t="s">
        <v>13</v>
      </c>
      <c r="D39" s="86"/>
      <c r="E39" s="86"/>
      <c r="F39" s="86"/>
      <c r="G39" s="87"/>
    </row>
    <row r="40" spans="1:7" ht="17.25" hidden="1" x14ac:dyDescent="0.15">
      <c r="A40" s="84">
        <v>43320</v>
      </c>
      <c r="B40" s="85">
        <v>8190</v>
      </c>
      <c r="C40" s="86" t="s">
        <v>7</v>
      </c>
      <c r="D40" s="86"/>
      <c r="E40" s="86"/>
      <c r="F40" s="86"/>
      <c r="G40" s="87"/>
    </row>
    <row r="41" spans="1:7" ht="17.25" hidden="1" x14ac:dyDescent="0.15">
      <c r="A41" s="84">
        <v>43321</v>
      </c>
      <c r="B41" s="85">
        <v>8269</v>
      </c>
      <c r="C41" s="86" t="s">
        <v>8</v>
      </c>
      <c r="D41" s="86"/>
      <c r="E41" s="86"/>
      <c r="F41" s="86"/>
      <c r="G41" s="87"/>
    </row>
    <row r="42" spans="1:7" ht="17.25" hidden="1" x14ac:dyDescent="0.15">
      <c r="A42" s="84">
        <v>43322</v>
      </c>
      <c r="B42" s="85">
        <v>7361</v>
      </c>
      <c r="C42" s="86" t="s">
        <v>9</v>
      </c>
      <c r="D42" s="86"/>
      <c r="E42" s="86"/>
      <c r="F42" s="86"/>
      <c r="G42" s="87"/>
    </row>
    <row r="43" spans="1:7" ht="17.25" hidden="1" x14ac:dyDescent="0.15">
      <c r="A43" s="84">
        <v>43323</v>
      </c>
      <c r="B43" s="85">
        <v>8273</v>
      </c>
      <c r="C43" s="86" t="s">
        <v>10</v>
      </c>
      <c r="D43" s="86"/>
      <c r="E43" s="86"/>
      <c r="F43" s="86"/>
      <c r="G43" s="87"/>
    </row>
    <row r="44" spans="1:7" ht="17.25" hidden="1" x14ac:dyDescent="0.15">
      <c r="A44" s="84">
        <v>43324</v>
      </c>
      <c r="B44" s="85">
        <v>8543</v>
      </c>
      <c r="C44" s="86" t="s">
        <v>11</v>
      </c>
      <c r="D44" s="86"/>
      <c r="E44" s="86"/>
      <c r="F44" s="86"/>
      <c r="G44" s="87"/>
    </row>
    <row r="45" spans="1:7" ht="17.25" hidden="1" x14ac:dyDescent="0.15">
      <c r="A45" s="84">
        <v>43325</v>
      </c>
      <c r="B45" s="85">
        <v>8331</v>
      </c>
      <c r="C45" s="86" t="s">
        <v>12</v>
      </c>
      <c r="D45" s="86"/>
      <c r="E45" s="86"/>
      <c r="F45" s="86"/>
      <c r="G45" s="87"/>
    </row>
    <row r="46" spans="1:7" ht="17.25" hidden="1" x14ac:dyDescent="0.15">
      <c r="A46" s="84">
        <v>43326</v>
      </c>
      <c r="B46" s="85">
        <v>8198</v>
      </c>
      <c r="C46" s="86" t="s">
        <v>13</v>
      </c>
      <c r="D46" s="86"/>
      <c r="E46" s="86"/>
      <c r="F46" s="86"/>
      <c r="G46" s="87"/>
    </row>
    <row r="47" spans="1:7" ht="17.25" hidden="1" x14ac:dyDescent="0.15">
      <c r="A47" s="84">
        <v>43327</v>
      </c>
      <c r="B47" s="85">
        <v>7953</v>
      </c>
      <c r="C47" s="86" t="s">
        <v>7</v>
      </c>
      <c r="D47" s="86"/>
      <c r="E47" s="86"/>
      <c r="F47" s="86"/>
      <c r="G47" s="87"/>
    </row>
    <row r="48" spans="1:7" ht="17.25" hidden="1" x14ac:dyDescent="0.15">
      <c r="A48" s="84">
        <v>43328</v>
      </c>
      <c r="B48" s="85">
        <v>7633</v>
      </c>
      <c r="C48" s="86" t="s">
        <v>8</v>
      </c>
      <c r="D48" s="86"/>
      <c r="E48" s="86"/>
      <c r="F48" s="86"/>
      <c r="G48" s="87"/>
    </row>
    <row r="49" spans="1:7" ht="17.25" hidden="1" x14ac:dyDescent="0.15">
      <c r="A49" s="84">
        <v>43329</v>
      </c>
      <c r="B49" s="85">
        <v>7774</v>
      </c>
      <c r="C49" s="86" t="s">
        <v>9</v>
      </c>
      <c r="D49" s="86"/>
      <c r="E49" s="86"/>
      <c r="F49" s="86"/>
      <c r="G49" s="87"/>
    </row>
    <row r="50" spans="1:7" ht="17.25" hidden="1" x14ac:dyDescent="0.15">
      <c r="A50" s="84">
        <v>43330</v>
      </c>
      <c r="B50" s="85">
        <v>8022</v>
      </c>
      <c r="C50" s="86" t="s">
        <v>10</v>
      </c>
      <c r="D50" s="86"/>
      <c r="E50" s="86"/>
      <c r="F50" s="86"/>
      <c r="G50" s="87"/>
    </row>
    <row r="51" spans="1:7" ht="17.25" hidden="1" x14ac:dyDescent="0.15">
      <c r="A51" s="84">
        <v>43331</v>
      </c>
      <c r="B51" s="85">
        <v>8544</v>
      </c>
      <c r="C51" s="86" t="s">
        <v>11</v>
      </c>
      <c r="D51" s="86"/>
      <c r="E51" s="86"/>
      <c r="F51" s="86"/>
      <c r="G51" s="87"/>
    </row>
    <row r="52" spans="1:7" ht="17.25" hidden="1" x14ac:dyDescent="0.15">
      <c r="A52" s="84">
        <v>43332</v>
      </c>
      <c r="B52" s="89">
        <v>7842</v>
      </c>
      <c r="C52" s="86" t="s">
        <v>12</v>
      </c>
      <c r="D52" s="86"/>
      <c r="E52" s="86"/>
      <c r="F52" s="86"/>
      <c r="G52" s="87"/>
    </row>
    <row r="53" spans="1:7" ht="17.25" hidden="1" x14ac:dyDescent="0.15">
      <c r="A53" s="84">
        <v>43333</v>
      </c>
      <c r="B53" s="89">
        <v>7803</v>
      </c>
      <c r="C53" s="86"/>
      <c r="D53" s="86"/>
      <c r="E53" s="86"/>
      <c r="F53" s="86"/>
      <c r="G53" s="87"/>
    </row>
    <row r="54" spans="1:7" ht="17.25" hidden="1" x14ac:dyDescent="0.15">
      <c r="A54" s="84">
        <v>43334</v>
      </c>
      <c r="B54" s="89">
        <v>8168</v>
      </c>
      <c r="C54" s="86"/>
      <c r="D54" s="86"/>
      <c r="E54" s="86"/>
      <c r="F54" s="86"/>
      <c r="G54" s="87"/>
    </row>
    <row r="55" spans="1:7" ht="17.25" hidden="1" x14ac:dyDescent="0.15">
      <c r="A55" s="84">
        <v>43335</v>
      </c>
      <c r="B55" s="89">
        <v>8624</v>
      </c>
      <c r="C55" s="86"/>
      <c r="D55" s="86"/>
      <c r="E55" s="86"/>
      <c r="F55" s="86"/>
      <c r="G55" s="87"/>
    </row>
    <row r="56" spans="1:7" ht="17.25" hidden="1" x14ac:dyDescent="0.15">
      <c r="A56" s="84">
        <v>43336</v>
      </c>
      <c r="B56" s="89">
        <v>8493</v>
      </c>
      <c r="C56" s="86"/>
      <c r="D56" s="86"/>
      <c r="E56" s="86"/>
      <c r="F56" s="86"/>
      <c r="G56" s="87"/>
    </row>
    <row r="57" spans="1:7" ht="17.25" hidden="1" x14ac:dyDescent="0.15">
      <c r="A57" s="84">
        <v>43337</v>
      </c>
      <c r="B57" s="89">
        <v>8586</v>
      </c>
      <c r="C57" s="86"/>
      <c r="D57" s="86"/>
      <c r="E57" s="86"/>
      <c r="F57" s="86"/>
      <c r="G57" s="87"/>
    </row>
    <row r="58" spans="1:7" ht="17.25" hidden="1" x14ac:dyDescent="0.15">
      <c r="A58" s="84">
        <v>43338</v>
      </c>
      <c r="B58" s="89">
        <v>7778</v>
      </c>
      <c r="C58" s="86"/>
      <c r="D58" s="86"/>
      <c r="E58" s="86"/>
      <c r="F58" s="86"/>
      <c r="G58" s="87"/>
    </row>
    <row r="59" spans="1:7" ht="17.25" hidden="1" x14ac:dyDescent="0.15">
      <c r="A59" s="84">
        <v>43339</v>
      </c>
      <c r="B59" s="89">
        <v>7214</v>
      </c>
      <c r="C59" s="86"/>
      <c r="D59" s="86"/>
      <c r="E59" s="86"/>
      <c r="F59" s="86"/>
      <c r="G59" s="87"/>
    </row>
    <row r="60" spans="1:7" ht="17.25" hidden="1" x14ac:dyDescent="0.15">
      <c r="A60" s="84">
        <v>43340</v>
      </c>
      <c r="B60" s="89">
        <v>7364</v>
      </c>
      <c r="C60" s="86"/>
      <c r="D60" s="86"/>
      <c r="E60" s="86"/>
      <c r="F60" s="86"/>
      <c r="G60" s="87"/>
    </row>
    <row r="61" spans="1:7" ht="17.25" hidden="1" x14ac:dyDescent="0.15">
      <c r="A61" s="84">
        <v>43341</v>
      </c>
      <c r="B61" s="89">
        <v>7922</v>
      </c>
      <c r="C61" s="86"/>
      <c r="D61" s="86"/>
      <c r="E61" s="86"/>
      <c r="F61" s="86"/>
      <c r="G61" s="87"/>
    </row>
    <row r="62" spans="1:7" ht="17.25" hidden="1" x14ac:dyDescent="0.15">
      <c r="A62" s="84">
        <v>43342</v>
      </c>
      <c r="B62" s="89">
        <v>8490</v>
      </c>
      <c r="C62" s="86"/>
      <c r="D62" s="86"/>
      <c r="E62" s="86"/>
      <c r="F62" s="86"/>
      <c r="G62" s="87"/>
    </row>
    <row r="63" spans="1:7" ht="17.25" hidden="1" x14ac:dyDescent="0.15">
      <c r="A63" s="84">
        <v>43343</v>
      </c>
      <c r="B63" s="89">
        <v>8527</v>
      </c>
      <c r="C63" s="86"/>
      <c r="D63" s="86"/>
      <c r="E63" s="86"/>
      <c r="F63" s="86"/>
      <c r="G63" s="87"/>
    </row>
    <row r="64" spans="1:7" ht="17.25" hidden="1" x14ac:dyDescent="0.15">
      <c r="A64" s="84">
        <v>43374</v>
      </c>
      <c r="B64" s="89">
        <v>8916</v>
      </c>
      <c r="C64" s="86"/>
      <c r="D64" s="86"/>
      <c r="E64" s="86"/>
      <c r="F64" s="86"/>
      <c r="G64" s="87"/>
    </row>
    <row r="65" spans="1:7" ht="17.25" hidden="1" x14ac:dyDescent="0.15">
      <c r="A65" s="84">
        <v>43375</v>
      </c>
      <c r="B65" s="89">
        <v>7078</v>
      </c>
      <c r="C65" s="86"/>
      <c r="D65" s="86"/>
      <c r="E65" s="86"/>
      <c r="F65" s="86"/>
      <c r="G65" s="87"/>
    </row>
    <row r="66" spans="1:7" ht="17.25" hidden="1" x14ac:dyDescent="0.15">
      <c r="A66" s="84">
        <v>43376</v>
      </c>
      <c r="B66" s="89">
        <v>7182</v>
      </c>
      <c r="C66" s="86"/>
      <c r="D66" s="86"/>
      <c r="E66" s="86"/>
      <c r="F66" s="86"/>
      <c r="G66" s="87"/>
    </row>
    <row r="67" spans="1:7" ht="17.25" hidden="1" x14ac:dyDescent="0.15">
      <c r="A67" s="84">
        <v>43377</v>
      </c>
      <c r="B67" s="89">
        <v>7484</v>
      </c>
      <c r="C67" s="86"/>
      <c r="D67" s="86"/>
      <c r="E67" s="86"/>
      <c r="F67" s="86"/>
      <c r="G67" s="87"/>
    </row>
    <row r="68" spans="1:7" ht="17.25" hidden="1" x14ac:dyDescent="0.15">
      <c r="A68" s="84">
        <v>43378</v>
      </c>
      <c r="B68" s="89">
        <v>7276</v>
      </c>
      <c r="C68" s="86"/>
      <c r="D68" s="86"/>
      <c r="E68" s="86"/>
      <c r="F68" s="86"/>
      <c r="G68" s="87"/>
    </row>
    <row r="69" spans="1:7" ht="17.25" hidden="1" x14ac:dyDescent="0.15">
      <c r="A69" s="84">
        <v>43379</v>
      </c>
      <c r="B69" s="89">
        <v>7141</v>
      </c>
      <c r="C69" s="86"/>
      <c r="D69" s="86"/>
      <c r="E69" s="86"/>
      <c r="F69" s="86"/>
      <c r="G69" s="87"/>
    </row>
    <row r="70" spans="1:7" ht="17.25" hidden="1" x14ac:dyDescent="0.15">
      <c r="A70" s="84">
        <v>43380</v>
      </c>
      <c r="B70" s="89">
        <v>7730</v>
      </c>
      <c r="C70" s="86"/>
      <c r="D70" s="86"/>
      <c r="E70" s="86"/>
      <c r="F70" s="86"/>
      <c r="G70" s="87"/>
    </row>
    <row r="71" spans="1:7" ht="17.25" hidden="1" x14ac:dyDescent="0.15">
      <c r="A71" s="84">
        <v>43381</v>
      </c>
      <c r="B71" s="89">
        <v>7473</v>
      </c>
      <c r="C71" s="86"/>
      <c r="D71" s="86"/>
      <c r="E71" s="86"/>
      <c r="F71" s="86"/>
      <c r="G71" s="87"/>
    </row>
    <row r="72" spans="1:7" ht="17.25" hidden="1" x14ac:dyDescent="0.15">
      <c r="A72" s="84">
        <v>43382</v>
      </c>
      <c r="B72" s="89">
        <v>7983</v>
      </c>
      <c r="C72" s="86"/>
      <c r="D72" s="86"/>
      <c r="E72" s="86"/>
      <c r="F72" s="86"/>
      <c r="G72" s="87"/>
    </row>
    <row r="73" spans="1:7" ht="17.25" hidden="1" x14ac:dyDescent="0.15">
      <c r="A73" s="84">
        <v>43383</v>
      </c>
      <c r="B73" s="89">
        <v>8118</v>
      </c>
      <c r="C73" s="86"/>
      <c r="D73" s="86"/>
      <c r="E73" s="86"/>
      <c r="F73" s="86"/>
      <c r="G73" s="87"/>
    </row>
    <row r="74" spans="1:7" ht="17.25" hidden="1" x14ac:dyDescent="0.15">
      <c r="A74" s="84">
        <v>43384</v>
      </c>
      <c r="B74" s="89">
        <v>8266</v>
      </c>
      <c r="C74" s="86"/>
      <c r="D74" s="86"/>
      <c r="E74" s="86"/>
      <c r="F74" s="86"/>
      <c r="G74" s="87"/>
    </row>
    <row r="75" spans="1:7" ht="17.25" hidden="1" x14ac:dyDescent="0.15">
      <c r="A75" s="84">
        <v>43385</v>
      </c>
      <c r="B75" s="89">
        <v>8322</v>
      </c>
      <c r="C75" s="86"/>
      <c r="D75" s="86"/>
      <c r="E75" s="86"/>
      <c r="F75" s="86"/>
      <c r="G75" s="87"/>
    </row>
    <row r="76" spans="1:7" ht="17.25" hidden="1" x14ac:dyDescent="0.15">
      <c r="A76" s="84">
        <v>43386</v>
      </c>
      <c r="B76" s="89">
        <v>8980</v>
      </c>
      <c r="C76" s="86"/>
      <c r="D76" s="86"/>
      <c r="E76" s="86"/>
      <c r="F76" s="86"/>
      <c r="G76" s="87"/>
    </row>
    <row r="77" spans="1:7" ht="17.25" hidden="1" x14ac:dyDescent="0.15">
      <c r="A77" s="84">
        <v>43387</v>
      </c>
      <c r="B77" s="89">
        <v>10005</v>
      </c>
      <c r="C77" s="86"/>
      <c r="D77" s="86"/>
      <c r="E77" s="86"/>
      <c r="F77" s="86"/>
      <c r="G77" s="87"/>
    </row>
    <row r="78" spans="1:7" ht="17.25" hidden="1" x14ac:dyDescent="0.15">
      <c r="A78" s="84">
        <v>43388</v>
      </c>
      <c r="B78" s="89">
        <v>9738</v>
      </c>
      <c r="C78" s="86"/>
      <c r="D78" s="86"/>
      <c r="E78" s="86"/>
      <c r="F78" s="86"/>
      <c r="G78" s="87"/>
    </row>
    <row r="79" spans="1:7" ht="17.25" hidden="1" x14ac:dyDescent="0.15">
      <c r="A79" s="84">
        <v>43389</v>
      </c>
      <c r="B79" s="89">
        <v>9794</v>
      </c>
      <c r="C79" s="86"/>
      <c r="D79" s="86"/>
      <c r="E79" s="86"/>
      <c r="F79" s="86"/>
      <c r="G79" s="87"/>
    </row>
    <row r="80" spans="1:7" ht="17.25" hidden="1" x14ac:dyDescent="0.15">
      <c r="A80" s="84">
        <v>43390</v>
      </c>
      <c r="B80" s="89">
        <v>9911</v>
      </c>
      <c r="C80" s="86"/>
      <c r="D80" s="86"/>
      <c r="E80" s="86"/>
      <c r="F80" s="86"/>
      <c r="G80" s="87"/>
    </row>
    <row r="81" spans="1:7" ht="17.25" hidden="1" x14ac:dyDescent="0.15">
      <c r="A81" s="84">
        <v>43391</v>
      </c>
      <c r="B81" s="89">
        <v>10474</v>
      </c>
      <c r="C81" s="86"/>
      <c r="D81" s="86"/>
      <c r="E81" s="86"/>
      <c r="F81" s="86"/>
      <c r="G81" s="87"/>
    </row>
    <row r="82" spans="1:7" ht="17.25" hidden="1" x14ac:dyDescent="0.15">
      <c r="A82" s="84">
        <v>43392</v>
      </c>
      <c r="B82" s="89">
        <v>10900</v>
      </c>
      <c r="C82" s="86"/>
      <c r="D82" s="86"/>
      <c r="E82" s="86"/>
      <c r="F82" s="86"/>
      <c r="G82" s="87"/>
    </row>
    <row r="83" spans="1:7" ht="17.25" hidden="1" x14ac:dyDescent="0.15">
      <c r="A83" s="84">
        <v>43393</v>
      </c>
      <c r="B83" s="89">
        <v>11382</v>
      </c>
      <c r="C83" s="86"/>
      <c r="D83" s="86"/>
      <c r="E83" s="86"/>
      <c r="F83" s="86"/>
      <c r="G83" s="87"/>
    </row>
    <row r="84" spans="1:7" ht="17.25" hidden="1" x14ac:dyDescent="0.15">
      <c r="A84" s="84">
        <v>43394</v>
      </c>
      <c r="B84" s="89">
        <v>11859</v>
      </c>
      <c r="C84" s="86"/>
      <c r="D84" s="86"/>
      <c r="E84" s="86"/>
      <c r="F84" s="86"/>
      <c r="G84" s="87"/>
    </row>
    <row r="85" spans="1:7" ht="17.25" hidden="1" x14ac:dyDescent="0.15">
      <c r="A85" s="84">
        <v>43395</v>
      </c>
      <c r="B85" s="89">
        <v>11283</v>
      </c>
      <c r="C85" s="86"/>
      <c r="D85" s="86"/>
      <c r="E85" s="86"/>
      <c r="F85" s="86"/>
      <c r="G85" s="87"/>
    </row>
    <row r="86" spans="1:7" ht="17.25" hidden="1" x14ac:dyDescent="0.15">
      <c r="A86" s="84">
        <v>43396</v>
      </c>
      <c r="B86" s="89">
        <v>11153</v>
      </c>
      <c r="C86" s="86"/>
      <c r="D86" s="86"/>
      <c r="E86" s="86"/>
      <c r="F86" s="86"/>
      <c r="G86" s="87"/>
    </row>
    <row r="87" spans="1:7" ht="17.25" hidden="1" x14ac:dyDescent="0.15">
      <c r="A87" s="84">
        <v>43397</v>
      </c>
      <c r="B87" s="89">
        <v>10690</v>
      </c>
      <c r="C87" s="86"/>
      <c r="D87" s="86"/>
      <c r="E87" s="86"/>
      <c r="F87" s="86"/>
      <c r="G87" s="87"/>
    </row>
    <row r="88" spans="1:7" ht="17.25" hidden="1" x14ac:dyDescent="0.15">
      <c r="A88" s="84">
        <v>43398</v>
      </c>
      <c r="B88" s="89">
        <v>10582</v>
      </c>
      <c r="C88" s="86"/>
      <c r="D88" s="86"/>
      <c r="E88" s="86"/>
      <c r="F88" s="86"/>
      <c r="G88" s="87"/>
    </row>
    <row r="89" spans="1:7" ht="17.25" hidden="1" x14ac:dyDescent="0.15">
      <c r="A89" s="84">
        <v>43399</v>
      </c>
      <c r="B89" s="89">
        <v>9981</v>
      </c>
      <c r="C89" s="86"/>
      <c r="D89" s="86"/>
      <c r="E89" s="86"/>
      <c r="F89" s="86"/>
      <c r="G89" s="87"/>
    </row>
    <row r="90" spans="1:7" ht="17.25" hidden="1" x14ac:dyDescent="0.15">
      <c r="A90" s="84">
        <v>43400</v>
      </c>
      <c r="B90" s="89">
        <v>10227</v>
      </c>
      <c r="C90" s="86"/>
      <c r="D90" s="86"/>
      <c r="E90" s="86"/>
      <c r="F90" s="86"/>
      <c r="G90" s="87"/>
    </row>
    <row r="91" spans="1:7" ht="17.25" hidden="1" x14ac:dyDescent="0.15">
      <c r="A91" s="84">
        <v>43401</v>
      </c>
      <c r="B91" s="89">
        <v>10963</v>
      </c>
      <c r="C91" s="86"/>
      <c r="D91" s="86"/>
      <c r="E91" s="86"/>
      <c r="F91" s="86"/>
      <c r="G91" s="87"/>
    </row>
    <row r="92" spans="1:7" ht="17.25" hidden="1" x14ac:dyDescent="0.15">
      <c r="A92" s="84">
        <v>43402</v>
      </c>
      <c r="B92" s="89">
        <v>10220</v>
      </c>
      <c r="C92" s="86"/>
      <c r="D92" s="86"/>
      <c r="E92" s="86"/>
      <c r="F92" s="86"/>
      <c r="G92" s="87"/>
    </row>
    <row r="93" spans="1:7" ht="17.25" hidden="1" x14ac:dyDescent="0.15">
      <c r="A93" s="84">
        <v>43403</v>
      </c>
      <c r="B93" s="89">
        <v>9869</v>
      </c>
      <c r="C93" s="86"/>
      <c r="D93" s="86"/>
      <c r="E93" s="86"/>
      <c r="F93" s="86"/>
      <c r="G93" s="87"/>
    </row>
    <row r="94" spans="1:7" ht="17.25" hidden="1" x14ac:dyDescent="0.15">
      <c r="A94" s="84">
        <v>43404</v>
      </c>
      <c r="B94" s="89">
        <v>10449</v>
      </c>
      <c r="C94" s="86"/>
      <c r="D94" s="86"/>
      <c r="E94" s="86"/>
      <c r="F94" s="86"/>
      <c r="G94" s="87"/>
    </row>
    <row r="95" spans="1:7" ht="17.25" hidden="1" x14ac:dyDescent="0.15">
      <c r="A95" s="88">
        <v>43405</v>
      </c>
      <c r="B95" s="90">
        <v>11055</v>
      </c>
      <c r="C95" s="87"/>
      <c r="D95" s="91">
        <v>3799449.2419305802</v>
      </c>
      <c r="E95" s="91">
        <v>1139662.32354177</v>
      </c>
      <c r="F95" s="92">
        <v>3.3338377196878</v>
      </c>
      <c r="G95" s="91">
        <v>343.68604630760598</v>
      </c>
    </row>
    <row r="96" spans="1:7" ht="17.25" hidden="1" x14ac:dyDescent="0.15">
      <c r="A96" s="88">
        <v>43406</v>
      </c>
      <c r="B96" s="90">
        <v>12041</v>
      </c>
      <c r="C96" s="87"/>
      <c r="D96" s="91">
        <v>4141907.0535850399</v>
      </c>
      <c r="E96" s="91">
        <v>1189519.82602219</v>
      </c>
      <c r="F96" s="92">
        <v>3.4819991756133799</v>
      </c>
      <c r="G96" s="91">
        <v>343.983643682837</v>
      </c>
    </row>
    <row r="97" spans="1:7" ht="17.25" hidden="1" x14ac:dyDescent="0.15">
      <c r="A97" s="88">
        <v>43407</v>
      </c>
      <c r="B97" s="90">
        <v>12661</v>
      </c>
      <c r="C97" s="87"/>
      <c r="D97" s="91">
        <v>4391644.0445445701</v>
      </c>
      <c r="E97" s="91">
        <v>1237923.69045742</v>
      </c>
      <c r="F97" s="92">
        <v>3.5475886586529701</v>
      </c>
      <c r="G97" s="91">
        <v>346.86391632134701</v>
      </c>
    </row>
    <row r="98" spans="1:7" ht="17.25" hidden="1" x14ac:dyDescent="0.15">
      <c r="A98" s="88">
        <v>43408</v>
      </c>
      <c r="B98" s="90">
        <v>12951</v>
      </c>
      <c r="C98" s="87"/>
      <c r="D98" s="91">
        <v>4481118.2871060902</v>
      </c>
      <c r="E98" s="91">
        <v>1238272.21793015</v>
      </c>
      <c r="F98" s="92">
        <v>3.6188474732935201</v>
      </c>
      <c r="G98" s="91">
        <v>346.00558158490401</v>
      </c>
    </row>
    <row r="99" spans="1:7" ht="17.25" hidden="1" x14ac:dyDescent="0.15">
      <c r="A99" s="88">
        <v>43409</v>
      </c>
      <c r="B99" s="90">
        <v>11779</v>
      </c>
      <c r="C99" s="87"/>
      <c r="D99" s="91">
        <v>3892330.77706799</v>
      </c>
      <c r="E99" s="91">
        <v>1150124.5770836</v>
      </c>
      <c r="F99" s="92">
        <v>3.3842688475868199</v>
      </c>
      <c r="G99" s="91">
        <v>330.44662340334401</v>
      </c>
    </row>
    <row r="100" spans="1:7" ht="17.25" hidden="1" x14ac:dyDescent="0.15">
      <c r="A100" s="88">
        <v>43410</v>
      </c>
      <c r="B100" s="90">
        <v>11187</v>
      </c>
      <c r="C100" s="87"/>
      <c r="D100" s="91">
        <v>3694580.2040257002</v>
      </c>
      <c r="E100" s="91">
        <v>1215731.55446655</v>
      </c>
      <c r="F100" s="92">
        <v>3.0389769768267998</v>
      </c>
      <c r="G100" s="91">
        <v>330.256566016421</v>
      </c>
    </row>
    <row r="101" spans="1:7" ht="17.25" hidden="1" x14ac:dyDescent="0.15">
      <c r="A101" s="88">
        <v>43411</v>
      </c>
      <c r="B101" s="90">
        <v>10938</v>
      </c>
      <c r="C101" s="87"/>
      <c r="D101" s="91">
        <v>3687442.4799043201</v>
      </c>
      <c r="E101" s="91">
        <v>1121422.6821971899</v>
      </c>
      <c r="F101" s="92">
        <v>3.2881825367394599</v>
      </c>
      <c r="G101" s="91">
        <v>337.12218686271001</v>
      </c>
    </row>
    <row r="102" spans="1:7" ht="17.25" hidden="1" x14ac:dyDescent="0.15">
      <c r="A102" s="88">
        <v>43412</v>
      </c>
      <c r="B102" s="90">
        <v>10949</v>
      </c>
      <c r="C102" s="87"/>
      <c r="D102" s="91">
        <v>3730585.8295522798</v>
      </c>
      <c r="E102" s="91">
        <v>1138903.41650336</v>
      </c>
      <c r="F102" s="92">
        <v>3.2755945548094498</v>
      </c>
      <c r="G102" s="91">
        <v>340.72388615876201</v>
      </c>
    </row>
    <row r="103" spans="1:7" ht="17.25" hidden="1" x14ac:dyDescent="0.15">
      <c r="A103" s="88">
        <v>43413</v>
      </c>
      <c r="B103" s="90">
        <v>10537</v>
      </c>
      <c r="C103" s="87"/>
      <c r="D103" s="91">
        <v>3516286.1626323201</v>
      </c>
      <c r="E103" s="91">
        <v>1108853.3096846</v>
      </c>
      <c r="F103" s="92">
        <v>3.1711012916870698</v>
      </c>
      <c r="G103" s="91">
        <v>333.70847135164797</v>
      </c>
    </row>
    <row r="104" spans="1:7" ht="17.25" hidden="1" x14ac:dyDescent="0.15">
      <c r="A104" s="88">
        <v>43414</v>
      </c>
      <c r="B104" s="90">
        <v>10474</v>
      </c>
      <c r="C104" s="87"/>
      <c r="D104" s="91">
        <v>3546055.1797555401</v>
      </c>
      <c r="E104" s="91">
        <v>1062351.6221817399</v>
      </c>
      <c r="F104" s="92">
        <v>3.3379298395318902</v>
      </c>
      <c r="G104" s="91">
        <v>338.55787471410503</v>
      </c>
    </row>
    <row r="105" spans="1:7" ht="17.25" hidden="1" x14ac:dyDescent="0.15">
      <c r="A105" s="88">
        <v>43415</v>
      </c>
      <c r="B105" s="90">
        <v>12348</v>
      </c>
      <c r="C105" s="87"/>
      <c r="D105" s="91">
        <v>4093649.0399685502</v>
      </c>
      <c r="E105" s="91">
        <v>1131051.2334568</v>
      </c>
      <c r="F105" s="92">
        <v>3.6193312193800899</v>
      </c>
      <c r="G105" s="91">
        <v>331.52324586723</v>
      </c>
    </row>
    <row r="106" spans="1:7" ht="17.25" hidden="1" x14ac:dyDescent="0.15">
      <c r="A106" s="88">
        <v>43416</v>
      </c>
      <c r="B106" s="90">
        <v>11216</v>
      </c>
      <c r="C106" s="87"/>
      <c r="D106" s="91">
        <v>3782110.4628951098</v>
      </c>
      <c r="E106" s="91">
        <v>1189519.82602219</v>
      </c>
      <c r="F106" s="92">
        <v>3.1795270496185499</v>
      </c>
      <c r="G106" s="91">
        <v>337.20671031518498</v>
      </c>
    </row>
    <row r="107" spans="1:7" ht="17.25" hidden="1" x14ac:dyDescent="0.15">
      <c r="A107" s="88">
        <v>43417</v>
      </c>
      <c r="B107" s="90">
        <v>11737</v>
      </c>
      <c r="C107" s="87"/>
      <c r="D107" s="91">
        <v>3967220.8759332499</v>
      </c>
      <c r="E107" s="91">
        <v>1161760.655664</v>
      </c>
      <c r="F107" s="92">
        <v>3.4148349374646401</v>
      </c>
      <c r="G107" s="91">
        <v>338.009787503898</v>
      </c>
    </row>
    <row r="108" spans="1:7" ht="17.25" hidden="1" x14ac:dyDescent="0.15">
      <c r="A108" s="88">
        <v>43418</v>
      </c>
      <c r="B108" s="90">
        <v>11732</v>
      </c>
      <c r="C108" s="87"/>
      <c r="D108" s="91">
        <v>3941647.98147737</v>
      </c>
      <c r="E108" s="91">
        <v>1160861.02455898</v>
      </c>
      <c r="F108" s="92">
        <v>3.39545208090248</v>
      </c>
      <c r="G108" s="91">
        <v>335.97408638572898</v>
      </c>
    </row>
    <row r="109" spans="1:7" ht="17.25" x14ac:dyDescent="0.15">
      <c r="A109" s="88">
        <v>43419</v>
      </c>
      <c r="B109" s="90">
        <v>11243</v>
      </c>
      <c r="C109" s="87"/>
      <c r="D109" s="91">
        <v>3713247.8820836898</v>
      </c>
      <c r="E109" s="91">
        <v>1149059.82850531</v>
      </c>
      <c r="F109" s="92">
        <v>3.23155312714557</v>
      </c>
      <c r="G109" s="91">
        <v>330.27198097337799</v>
      </c>
    </row>
    <row r="110" spans="1:7" ht="17.25" x14ac:dyDescent="0.15">
      <c r="A110" s="88">
        <v>43420</v>
      </c>
      <c r="B110" s="90">
        <v>10985</v>
      </c>
      <c r="C110" s="87"/>
      <c r="D110" s="91">
        <v>3712540.8306015101</v>
      </c>
      <c r="E110" s="91">
        <v>1126486.16340458</v>
      </c>
      <c r="F110" s="92">
        <v>3.2956825846676101</v>
      </c>
      <c r="G110" s="91">
        <v>337.96457265375602</v>
      </c>
    </row>
    <row r="111" spans="1:7" ht="17.25" x14ac:dyDescent="0.15">
      <c r="A111" s="88">
        <v>43421</v>
      </c>
      <c r="B111" s="90">
        <v>11615</v>
      </c>
      <c r="C111" s="87"/>
      <c r="D111" s="91">
        <v>3697183.4264658499</v>
      </c>
      <c r="E111" s="91">
        <v>1177973.6061738499</v>
      </c>
      <c r="F111" s="92">
        <v>3.1385961511264999</v>
      </c>
      <c r="G111" s="91">
        <v>318.31109999706001</v>
      </c>
    </row>
    <row r="112" spans="1:7" ht="17.25" x14ac:dyDescent="0.15">
      <c r="A112" s="88">
        <v>43422</v>
      </c>
      <c r="B112" s="90">
        <v>11194</v>
      </c>
      <c r="C112" s="87"/>
      <c r="D112" s="91">
        <v>3768157.6692371499</v>
      </c>
      <c r="E112" s="91">
        <v>1148343.4187678799</v>
      </c>
      <c r="F112" s="92">
        <v>3.2813856966935999</v>
      </c>
      <c r="G112" s="91">
        <v>336.62298277980602</v>
      </c>
    </row>
    <row r="113" spans="1:11" ht="17.25" x14ac:dyDescent="0.15">
      <c r="A113" s="88">
        <v>43423</v>
      </c>
      <c r="B113" s="90">
        <v>10359</v>
      </c>
      <c r="C113" s="87"/>
      <c r="D113" s="91">
        <v>3391806.3098811698</v>
      </c>
      <c r="E113" s="91">
        <v>1066002.69947031</v>
      </c>
      <c r="F113" s="92">
        <v>3.18179898753215</v>
      </c>
      <c r="G113" s="91">
        <v>327.42603628546902</v>
      </c>
    </row>
    <row r="114" spans="1:11" ht="17.25" x14ac:dyDescent="0.15">
      <c r="A114" s="88">
        <v>43424</v>
      </c>
      <c r="B114" s="90">
        <v>10311</v>
      </c>
      <c r="C114" s="87"/>
      <c r="D114" s="91">
        <v>3466124.37409891</v>
      </c>
      <c r="E114" s="91">
        <v>1024834.28844443</v>
      </c>
      <c r="F114" s="92">
        <v>3.3821315437835802</v>
      </c>
      <c r="G114" s="91">
        <v>336.15792591396701</v>
      </c>
    </row>
    <row r="115" spans="1:11" ht="17.25" x14ac:dyDescent="0.15">
      <c r="A115" s="88">
        <v>43425</v>
      </c>
      <c r="B115" s="90">
        <v>9983</v>
      </c>
      <c r="C115" s="87"/>
      <c r="D115" s="91">
        <v>3357510.5091761001</v>
      </c>
      <c r="E115" s="91">
        <v>1085230.3065080999</v>
      </c>
      <c r="F115" s="92">
        <v>3.0938230245148799</v>
      </c>
      <c r="G115" s="91">
        <v>336.32279967706103</v>
      </c>
    </row>
    <row r="116" spans="1:11" ht="17.25" x14ac:dyDescent="0.15">
      <c r="A116" s="88">
        <v>43426</v>
      </c>
      <c r="B116" s="90">
        <v>10440</v>
      </c>
      <c r="C116" s="87"/>
      <c r="D116" s="91">
        <v>3459093.3046141402</v>
      </c>
      <c r="E116" s="91">
        <v>1150691.34237718</v>
      </c>
      <c r="F116" s="92">
        <v>3.0061000523981498</v>
      </c>
      <c r="G116" s="91">
        <v>331.33077630403602</v>
      </c>
      <c r="K116" s="93"/>
    </row>
    <row r="117" spans="1:11" ht="17.25" x14ac:dyDescent="0.15">
      <c r="A117" s="88">
        <v>43427</v>
      </c>
      <c r="B117" s="90">
        <v>10961</v>
      </c>
      <c r="C117" s="87"/>
      <c r="D117" s="91">
        <v>3769903.6257274402</v>
      </c>
      <c r="E117" s="91">
        <v>1174666.9799204399</v>
      </c>
      <c r="F117" s="92">
        <v>3.2093382125909198</v>
      </c>
      <c r="G117" s="91">
        <v>343.93792771895301</v>
      </c>
      <c r="K117" t="s">
        <v>14</v>
      </c>
    </row>
    <row r="118" spans="1:11" ht="17.25" x14ac:dyDescent="0.15">
      <c r="A118" s="88">
        <v>43428</v>
      </c>
      <c r="B118" s="90">
        <v>11427</v>
      </c>
      <c r="C118" s="87"/>
      <c r="D118" s="91">
        <v>3986595.2408921001</v>
      </c>
      <c r="E118" s="91">
        <v>1161676.7265031</v>
      </c>
      <c r="F118" s="92">
        <v>3.4317595850375899</v>
      </c>
      <c r="G118" s="91">
        <v>348.875053897969</v>
      </c>
    </row>
    <row r="119" spans="1:11" ht="17.25" x14ac:dyDescent="0.15">
      <c r="A119" s="88">
        <v>43429</v>
      </c>
      <c r="B119" s="90">
        <v>11731</v>
      </c>
      <c r="C119" s="87"/>
      <c r="D119" s="91">
        <v>4070240.90563105</v>
      </c>
      <c r="E119" s="91">
        <v>1168260.0652757999</v>
      </c>
      <c r="F119" s="92">
        <v>3.4840195489093899</v>
      </c>
      <c r="G119" s="91">
        <v>346.96453035811498</v>
      </c>
    </row>
    <row r="120" spans="1:11" ht="17.25" x14ac:dyDescent="0.15">
      <c r="A120" s="88">
        <v>43430</v>
      </c>
      <c r="B120" s="90">
        <v>10317</v>
      </c>
      <c r="C120" s="87"/>
      <c r="D120" s="91">
        <v>3423285.1030394398</v>
      </c>
      <c r="E120" s="91">
        <v>1032301.12324716</v>
      </c>
      <c r="F120" s="92">
        <v>3.3161691157240001</v>
      </c>
      <c r="G120" s="91">
        <v>331.81012920804898</v>
      </c>
    </row>
    <row r="121" spans="1:11" ht="17.25" x14ac:dyDescent="0.15">
      <c r="A121" s="88">
        <v>43431</v>
      </c>
      <c r="B121" s="90">
        <v>9997</v>
      </c>
      <c r="C121" s="87"/>
      <c r="D121" s="91">
        <v>3252044.5659403498</v>
      </c>
      <c r="E121" s="91">
        <v>989988.62109553698</v>
      </c>
      <c r="F121" s="92">
        <v>3.2849312574336298</v>
      </c>
      <c r="G121" s="91">
        <v>325.30204720819802</v>
      </c>
    </row>
    <row r="122" spans="1:11" ht="17.25" x14ac:dyDescent="0.15">
      <c r="A122" s="88">
        <v>43432</v>
      </c>
      <c r="B122" s="90">
        <v>10190</v>
      </c>
      <c r="C122" s="87"/>
      <c r="D122" s="91">
        <v>3298641.56275417</v>
      </c>
      <c r="E122" s="91">
        <v>1035486.5224436501</v>
      </c>
      <c r="F122" s="92">
        <v>3.1855958443280299</v>
      </c>
      <c r="G122" s="91">
        <v>323.71359791503198</v>
      </c>
    </row>
    <row r="123" spans="1:11" ht="17.25" x14ac:dyDescent="0.15">
      <c r="A123" s="88">
        <v>43433</v>
      </c>
      <c r="B123" s="90">
        <v>9715</v>
      </c>
      <c r="C123" s="87"/>
      <c r="D123" s="91">
        <v>3154304.1026116302</v>
      </c>
      <c r="E123" s="91">
        <v>1057603.5412343701</v>
      </c>
      <c r="F123" s="92">
        <v>2.9825014569544002</v>
      </c>
      <c r="G123" s="91">
        <v>324.68390145256097</v>
      </c>
    </row>
    <row r="124" spans="1:11" ht="17.25" x14ac:dyDescent="0.15">
      <c r="A124" s="88">
        <v>43434</v>
      </c>
      <c r="B124" s="90">
        <v>9065</v>
      </c>
      <c r="C124" s="87"/>
      <c r="D124" s="87">
        <v>3013447.24117096</v>
      </c>
      <c r="E124" s="87">
        <v>953092.48989562201</v>
      </c>
      <c r="F124" s="92">
        <v>3.1617574087704599</v>
      </c>
      <c r="G124" s="91">
        <v>332.31663444761398</v>
      </c>
    </row>
    <row r="125" spans="1:11" ht="17.25" x14ac:dyDescent="0.15">
      <c r="A125" s="88">
        <v>43435</v>
      </c>
      <c r="B125" s="90">
        <f>'12.1'!F31</f>
        <v>10658</v>
      </c>
      <c r="D125" s="91">
        <f>'12.1'!L31</f>
        <v>3556484.2329908004</v>
      </c>
      <c r="E125" s="91">
        <f>'12.1'!M31</f>
        <v>1057055.288484995</v>
      </c>
      <c r="F125" s="92">
        <f>D125/E125</f>
        <v>3.3645205428072411</v>
      </c>
      <c r="G125" s="91">
        <f>D125/B125</f>
        <v>333.6915212038657</v>
      </c>
    </row>
    <row r="126" spans="1:11" ht="17.25" x14ac:dyDescent="0.15">
      <c r="A126" s="88">
        <v>43436</v>
      </c>
      <c r="B126" s="90">
        <f>'12.2'!F31</f>
        <v>11974</v>
      </c>
      <c r="D126" s="91">
        <f>'12.2'!L31</f>
        <v>4001445.7851732499</v>
      </c>
      <c r="E126" s="91">
        <f>'12.2'!M31</f>
        <v>1247032.973196801</v>
      </c>
      <c r="F126" s="92">
        <f>D126/E126</f>
        <v>3.2087730406321504</v>
      </c>
      <c r="G126" s="91">
        <f>D126/B126</f>
        <v>334.17786747730497</v>
      </c>
    </row>
    <row r="127" spans="1:11" ht="17.25" x14ac:dyDescent="0.15">
      <c r="A127" s="88">
        <v>43437</v>
      </c>
      <c r="B127" s="90">
        <f>'12.3'!F32</f>
        <v>11091</v>
      </c>
      <c r="D127" s="91">
        <f>'12.3'!L32</f>
        <v>3624218.7100831214</v>
      </c>
      <c r="E127" s="91">
        <f>'12.3'!M32</f>
        <v>1069438.6552331513</v>
      </c>
      <c r="F127" s="92">
        <f>D127/E127</f>
        <v>3.3888981778884695</v>
      </c>
      <c r="G127" s="91">
        <f>D127/B127</f>
        <v>326.77113967028413</v>
      </c>
    </row>
    <row r="128" spans="1:11" ht="17.25" x14ac:dyDescent="0.15">
      <c r="A128" s="88">
        <v>43438</v>
      </c>
      <c r="B128" s="90">
        <f>'12.4'!F32</f>
        <v>10425</v>
      </c>
      <c r="D128" s="91">
        <f>'12.4'!L32</f>
        <v>3373909.0720937848</v>
      </c>
      <c r="E128" s="91">
        <f>'12.4'!M32</f>
        <v>1070644.9313289116</v>
      </c>
      <c r="F128" s="92">
        <f>D128/E128</f>
        <v>3.1512866435616553</v>
      </c>
      <c r="G128" s="91">
        <f>D128/B128</f>
        <v>323.63636183153812</v>
      </c>
    </row>
    <row r="129" spans="1:7" ht="17.25" x14ac:dyDescent="0.15">
      <c r="A129" s="88" t="s">
        <v>49</v>
      </c>
      <c r="B129" s="90">
        <f>SUM(B102:B128)</f>
        <v>292674</v>
      </c>
      <c r="C129" s="90">
        <f>SUM(C102:C128)</f>
        <v>0</v>
      </c>
      <c r="D129" s="94">
        <f>SUM(D102:D128)</f>
        <v>97667739.986481041</v>
      </c>
      <c r="E129" s="94">
        <f>SUM(E102:E128)</f>
        <v>29899170.65958285</v>
      </c>
      <c r="F129" s="92">
        <f>D129/E129</f>
        <v>3.2665702035176012</v>
      </c>
      <c r="G129" s="91">
        <f>D129/B129</f>
        <v>333.70828972331344</v>
      </c>
    </row>
  </sheetData>
  <sheetProtection selectLockedCells="1" selectUnlockedCells="1"/>
  <phoneticPr fontId="1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9"/>
  <sheetViews>
    <sheetView topLeftCell="A7" workbookViewId="0">
      <selection activeCell="K23" sqref="K23"/>
    </sheetView>
  </sheetViews>
  <sheetFormatPr defaultColWidth="9" defaultRowHeight="17.25" x14ac:dyDescent="0.15"/>
  <cols>
    <col min="1" max="1" width="9.5" style="2" customWidth="1"/>
    <col min="2" max="2" width="12.625" style="1" customWidth="1"/>
    <col min="3" max="3" width="11.25" style="1" customWidth="1"/>
    <col min="4" max="4" width="10" style="1" customWidth="1"/>
    <col min="5" max="5" width="10.125" style="1" customWidth="1"/>
    <col min="6" max="6" width="8.5" style="3" customWidth="1"/>
    <col min="7" max="7" width="11.25" style="4" customWidth="1"/>
    <col min="8" max="8" width="9.625" style="1" customWidth="1"/>
    <col min="9" max="9" width="8.625" style="1" customWidth="1"/>
    <col min="10" max="10" width="10" style="1" customWidth="1"/>
    <col min="11" max="11" width="10.75" style="1" customWidth="1"/>
    <col min="12" max="12" width="16.5" style="1" customWidth="1"/>
    <col min="13" max="13" width="19.75" style="1" customWidth="1"/>
    <col min="14" max="14" width="13.375" style="5" customWidth="1"/>
    <col min="15" max="15" width="12.5" style="1" customWidth="1"/>
    <col min="16" max="16" width="13.375" style="1" customWidth="1"/>
    <col min="17" max="17" width="19.375" style="6" customWidth="1"/>
    <col min="18" max="18" width="13.625" style="1" customWidth="1"/>
    <col min="19" max="19" width="9" style="1"/>
  </cols>
  <sheetData>
    <row r="1" spans="1:18" s="1" customFormat="1" ht="18" customHeight="1" x14ac:dyDescent="0.15">
      <c r="A1" s="7" t="s">
        <v>15</v>
      </c>
      <c r="B1" s="8" t="s">
        <v>16</v>
      </c>
      <c r="C1" s="9" t="s">
        <v>17</v>
      </c>
      <c r="D1" s="8" t="s">
        <v>18</v>
      </c>
      <c r="E1" s="9" t="s">
        <v>19</v>
      </c>
      <c r="F1" s="8" t="s">
        <v>20</v>
      </c>
      <c r="G1" s="9" t="s">
        <v>21</v>
      </c>
      <c r="H1" s="10" t="s">
        <v>22</v>
      </c>
      <c r="I1" s="50" t="s">
        <v>23</v>
      </c>
      <c r="J1" s="51" t="s">
        <v>24</v>
      </c>
      <c r="K1" s="52" t="s">
        <v>25</v>
      </c>
      <c r="L1" s="25" t="s">
        <v>3</v>
      </c>
      <c r="M1" s="53" t="s">
        <v>4</v>
      </c>
      <c r="N1" s="54"/>
      <c r="O1" s="55" t="s">
        <v>18</v>
      </c>
      <c r="P1" s="55" t="s">
        <v>16</v>
      </c>
      <c r="Q1" s="72" t="s">
        <v>20</v>
      </c>
      <c r="R1" s="73" t="s">
        <v>22</v>
      </c>
    </row>
    <row r="2" spans="1:18" s="1" customFormat="1" ht="18" customHeight="1" x14ac:dyDescent="0.15">
      <c r="A2" s="96">
        <v>43435</v>
      </c>
      <c r="B2" s="11" t="s">
        <v>26</v>
      </c>
      <c r="C2" s="11">
        <f>F2</f>
        <v>837</v>
      </c>
      <c r="D2" s="11" t="s">
        <v>27</v>
      </c>
      <c r="E2" s="11">
        <v>887</v>
      </c>
      <c r="F2" s="11">
        <v>837</v>
      </c>
      <c r="G2" s="12">
        <f t="shared" ref="G2:G14" si="0">F2-E2</f>
        <v>-50</v>
      </c>
      <c r="H2" s="13">
        <v>3.9651841053892798</v>
      </c>
      <c r="I2" s="26">
        <v>45</v>
      </c>
      <c r="J2" s="26">
        <v>381</v>
      </c>
      <c r="K2" s="13">
        <v>2.1968503937007902</v>
      </c>
      <c r="L2" s="56">
        <v>274650.42</v>
      </c>
      <c r="M2" s="57">
        <v>69265.490000000005</v>
      </c>
      <c r="N2" s="35"/>
      <c r="O2" s="95" t="s">
        <v>28</v>
      </c>
      <c r="P2" s="11" t="s">
        <v>29</v>
      </c>
      <c r="Q2" s="59">
        <f>F3</f>
        <v>3921</v>
      </c>
      <c r="R2" s="74">
        <f>H3</f>
        <v>3.4646199472624599</v>
      </c>
    </row>
    <row r="3" spans="1:18" s="1" customFormat="1" ht="18" customHeight="1" x14ac:dyDescent="0.15">
      <c r="A3" s="97"/>
      <c r="B3" s="95" t="s">
        <v>30</v>
      </c>
      <c r="C3" s="99">
        <f>F3+F4</f>
        <v>4060</v>
      </c>
      <c r="D3" s="11" t="s">
        <v>28</v>
      </c>
      <c r="E3" s="11">
        <v>2863</v>
      </c>
      <c r="F3" s="11">
        <v>3921</v>
      </c>
      <c r="G3" s="15">
        <f t="shared" si="0"/>
        <v>1058</v>
      </c>
      <c r="H3" s="13">
        <v>3.4646199472624599</v>
      </c>
      <c r="I3" s="11">
        <v>0</v>
      </c>
      <c r="J3" s="11">
        <v>704</v>
      </c>
      <c r="K3" s="13">
        <v>5.5696022727272698</v>
      </c>
      <c r="L3" s="1">
        <v>1238373.6938</v>
      </c>
      <c r="M3" s="57">
        <v>357434.21</v>
      </c>
      <c r="N3" s="49"/>
      <c r="O3" s="95"/>
      <c r="P3" s="11" t="s">
        <v>31</v>
      </c>
      <c r="Q3" s="59">
        <f>F17</f>
        <v>775</v>
      </c>
      <c r="R3" s="13">
        <f>H17</f>
        <v>2.9</v>
      </c>
    </row>
    <row r="4" spans="1:18" s="1" customFormat="1" ht="18" customHeight="1" x14ac:dyDescent="0.15">
      <c r="A4" s="97"/>
      <c r="B4" s="95"/>
      <c r="C4" s="101"/>
      <c r="D4" s="11" t="s">
        <v>32</v>
      </c>
      <c r="E4" s="11">
        <v>183</v>
      </c>
      <c r="F4" s="11">
        <v>139</v>
      </c>
      <c r="G4" s="15">
        <f t="shared" si="0"/>
        <v>-44</v>
      </c>
      <c r="H4" s="13">
        <v>3.1128913761538102</v>
      </c>
      <c r="I4" s="11">
        <v>0</v>
      </c>
      <c r="J4" s="11">
        <v>51</v>
      </c>
      <c r="K4" s="13">
        <v>2.7254901960784301</v>
      </c>
      <c r="L4" s="56">
        <v>51230.0674049999</v>
      </c>
      <c r="M4" s="57">
        <v>16457.39</v>
      </c>
      <c r="N4" s="49"/>
      <c r="O4" s="95"/>
      <c r="P4" s="11" t="s">
        <v>33</v>
      </c>
      <c r="Q4" s="75">
        <f>F19</f>
        <v>573</v>
      </c>
      <c r="R4" s="18">
        <f>H19</f>
        <v>3.1325239899525501</v>
      </c>
    </row>
    <row r="5" spans="1:18" s="1" customFormat="1" ht="18" customHeight="1" x14ac:dyDescent="0.15">
      <c r="A5" s="97"/>
      <c r="B5" s="99" t="s">
        <v>34</v>
      </c>
      <c r="C5" s="99">
        <f>F5+F6+F7</f>
        <v>646</v>
      </c>
      <c r="D5" s="11" t="s">
        <v>35</v>
      </c>
      <c r="E5" s="11">
        <v>438</v>
      </c>
      <c r="F5" s="11">
        <v>556</v>
      </c>
      <c r="G5" s="12">
        <f t="shared" si="0"/>
        <v>118</v>
      </c>
      <c r="H5" s="13">
        <v>2.83959459951725</v>
      </c>
      <c r="I5" s="11">
        <v>0</v>
      </c>
      <c r="J5" s="11">
        <v>119</v>
      </c>
      <c r="K5" s="13">
        <v>4.6722689075630299</v>
      </c>
      <c r="L5" s="1">
        <v>244768</v>
      </c>
      <c r="M5" s="57">
        <v>86198.22</v>
      </c>
      <c r="N5" s="35"/>
      <c r="O5" s="95"/>
      <c r="P5" s="22" t="s">
        <v>36</v>
      </c>
      <c r="Q5" s="76">
        <f>SUM(Q2:Q4)</f>
        <v>5269</v>
      </c>
      <c r="R5" s="77">
        <f>AVERAGE(R2:R4)</f>
        <v>3.1657146457383369</v>
      </c>
    </row>
    <row r="6" spans="1:18" s="1" customFormat="1" ht="18" customHeight="1" x14ac:dyDescent="0.15">
      <c r="A6" s="97"/>
      <c r="B6" s="100"/>
      <c r="C6" s="100"/>
      <c r="D6" s="11" t="s">
        <v>37</v>
      </c>
      <c r="E6" s="11">
        <v>34</v>
      </c>
      <c r="F6" s="11">
        <v>47</v>
      </c>
      <c r="G6" s="12">
        <f t="shared" si="0"/>
        <v>13</v>
      </c>
      <c r="H6" s="13">
        <v>2.75</v>
      </c>
      <c r="I6" s="11">
        <v>0</v>
      </c>
      <c r="J6" s="11">
        <v>23</v>
      </c>
      <c r="K6" s="13">
        <v>2.04</v>
      </c>
      <c r="L6" s="56">
        <v>8270.11</v>
      </c>
      <c r="M6" s="57">
        <v>3004.5</v>
      </c>
      <c r="N6" s="35"/>
      <c r="O6" s="95" t="s">
        <v>32</v>
      </c>
      <c r="P6" s="11" t="s">
        <v>29</v>
      </c>
      <c r="Q6" s="59">
        <f>F4</f>
        <v>139</v>
      </c>
      <c r="R6" s="13">
        <f>H4</f>
        <v>3.1128913761538102</v>
      </c>
    </row>
    <row r="7" spans="1:18" s="1" customFormat="1" ht="18" customHeight="1" x14ac:dyDescent="0.15">
      <c r="A7" s="97"/>
      <c r="B7" s="101"/>
      <c r="C7" s="101"/>
      <c r="D7" s="11" t="s">
        <v>38</v>
      </c>
      <c r="E7" s="11">
        <v>29</v>
      </c>
      <c r="F7" s="11">
        <v>43</v>
      </c>
      <c r="G7" s="12">
        <f t="shared" si="0"/>
        <v>14</v>
      </c>
      <c r="H7" s="13">
        <v>1.87</v>
      </c>
      <c r="I7" s="11">
        <v>0</v>
      </c>
      <c r="J7" s="11">
        <v>22</v>
      </c>
      <c r="K7" s="13">
        <v>1.95</v>
      </c>
      <c r="L7" s="56">
        <v>15063.32</v>
      </c>
      <c r="M7" s="57">
        <v>8034.08</v>
      </c>
      <c r="O7" s="95"/>
      <c r="P7" s="11" t="s">
        <v>33</v>
      </c>
      <c r="Q7" s="75">
        <f>F20</f>
        <v>41</v>
      </c>
      <c r="R7" s="65">
        <f>H20</f>
        <v>2.8776210945479801</v>
      </c>
    </row>
    <row r="8" spans="1:18" s="1" customFormat="1" ht="18" customHeight="1" x14ac:dyDescent="0.15">
      <c r="A8" s="97"/>
      <c r="B8" s="99" t="s">
        <v>39</v>
      </c>
      <c r="C8" s="99">
        <f>F8+F9+F10+F11</f>
        <v>1208</v>
      </c>
      <c r="D8" s="11" t="s">
        <v>40</v>
      </c>
      <c r="E8" s="11">
        <v>556</v>
      </c>
      <c r="F8" s="11">
        <v>626</v>
      </c>
      <c r="G8" s="15">
        <f t="shared" si="0"/>
        <v>70</v>
      </c>
      <c r="H8" s="13">
        <v>4.4314205417306098</v>
      </c>
      <c r="I8" s="11"/>
      <c r="J8" s="11">
        <v>204</v>
      </c>
      <c r="K8" s="13">
        <v>3.0686274509803901</v>
      </c>
      <c r="L8" s="56">
        <v>180669.37</v>
      </c>
      <c r="M8" s="57">
        <v>40770.080000000002</v>
      </c>
      <c r="N8" s="35"/>
      <c r="O8" s="95"/>
      <c r="P8" s="22" t="s">
        <v>36</v>
      </c>
      <c r="Q8" s="76">
        <f>SUM(Q6:Q7)</f>
        <v>180</v>
      </c>
      <c r="R8" s="77">
        <f>AVERAGE(R6:R7)</f>
        <v>2.9952562353508951</v>
      </c>
    </row>
    <row r="9" spans="1:18" s="1" customFormat="1" ht="18" customHeight="1" x14ac:dyDescent="0.15">
      <c r="A9" s="97"/>
      <c r="B9" s="100"/>
      <c r="C9" s="100"/>
      <c r="D9" s="11" t="s">
        <v>38</v>
      </c>
      <c r="E9" s="11">
        <v>188</v>
      </c>
      <c r="F9" s="11">
        <v>224</v>
      </c>
      <c r="G9" s="15">
        <f t="shared" si="0"/>
        <v>36</v>
      </c>
      <c r="H9" s="13">
        <v>4.0607415332129104</v>
      </c>
      <c r="I9" s="11"/>
      <c r="J9" s="11">
        <v>103</v>
      </c>
      <c r="K9" s="13">
        <v>2.1747572815534002</v>
      </c>
      <c r="L9" s="56">
        <v>71130.710000000006</v>
      </c>
      <c r="M9" s="57">
        <v>17516.68</v>
      </c>
      <c r="N9" s="35"/>
      <c r="O9" s="105" t="s">
        <v>38</v>
      </c>
      <c r="P9" s="11" t="s">
        <v>41</v>
      </c>
      <c r="Q9" s="75">
        <f>F9</f>
        <v>224</v>
      </c>
      <c r="R9" s="74">
        <f>H9</f>
        <v>4.0607415332129104</v>
      </c>
    </row>
    <row r="10" spans="1:18" s="1" customFormat="1" ht="18" customHeight="1" x14ac:dyDescent="0.15">
      <c r="A10" s="97"/>
      <c r="B10" s="100"/>
      <c r="C10" s="100"/>
      <c r="D10" s="11" t="s">
        <v>42</v>
      </c>
      <c r="E10" s="11">
        <v>194</v>
      </c>
      <c r="F10" s="11">
        <v>279</v>
      </c>
      <c r="G10" s="15">
        <f t="shared" si="0"/>
        <v>85</v>
      </c>
      <c r="H10" s="13">
        <v>7.2512858622308203</v>
      </c>
      <c r="I10" s="11"/>
      <c r="J10" s="11">
        <v>92</v>
      </c>
      <c r="K10" s="13">
        <v>3.0326086956521698</v>
      </c>
      <c r="L10" s="56">
        <v>154952.22</v>
      </c>
      <c r="M10" s="57">
        <v>21368.93</v>
      </c>
      <c r="N10" s="35"/>
      <c r="O10" s="105"/>
      <c r="P10" s="11" t="s">
        <v>33</v>
      </c>
      <c r="Q10" s="75">
        <f>F21</f>
        <v>362</v>
      </c>
      <c r="R10" s="65">
        <f>H21</f>
        <v>3.2592777637548398</v>
      </c>
    </row>
    <row r="11" spans="1:18" s="1" customFormat="1" ht="18" customHeight="1" x14ac:dyDescent="0.15">
      <c r="A11" s="97"/>
      <c r="B11" s="100"/>
      <c r="C11" s="100"/>
      <c r="D11" s="11" t="s">
        <v>43</v>
      </c>
      <c r="E11" s="11">
        <v>89</v>
      </c>
      <c r="F11" s="11">
        <v>79</v>
      </c>
      <c r="G11" s="15">
        <f t="shared" si="0"/>
        <v>-10</v>
      </c>
      <c r="H11" s="13">
        <v>9.3895743750010894</v>
      </c>
      <c r="I11" s="11"/>
      <c r="J11" s="11">
        <v>26</v>
      </c>
      <c r="K11" s="13">
        <v>3.0384615384615401</v>
      </c>
      <c r="L11" s="1">
        <v>53869.96</v>
      </c>
      <c r="M11" s="57">
        <v>5737.21</v>
      </c>
      <c r="N11" s="35"/>
      <c r="O11" s="105"/>
      <c r="P11" s="11" t="s">
        <v>44</v>
      </c>
      <c r="Q11" s="78">
        <f>F27</f>
        <v>72</v>
      </c>
      <c r="R11" s="74">
        <f>H27</f>
        <v>2.6457671315536802</v>
      </c>
    </row>
    <row r="12" spans="1:18" s="1" customFormat="1" ht="18" customHeight="1" x14ac:dyDescent="0.15">
      <c r="A12" s="97"/>
      <c r="B12" s="99" t="s">
        <v>45</v>
      </c>
      <c r="C12" s="99">
        <f>F12+F13</f>
        <v>258</v>
      </c>
      <c r="D12" s="11" t="s">
        <v>46</v>
      </c>
      <c r="E12" s="11">
        <v>242</v>
      </c>
      <c r="F12" s="11">
        <v>239</v>
      </c>
      <c r="G12" s="12">
        <f t="shared" si="0"/>
        <v>-3</v>
      </c>
      <c r="H12" s="19">
        <v>2.4277824272366701</v>
      </c>
      <c r="I12" s="59">
        <v>0</v>
      </c>
      <c r="J12" s="59">
        <v>57</v>
      </c>
      <c r="K12" s="13">
        <v>4.1929824561403501</v>
      </c>
      <c r="L12" s="60">
        <v>119752.4724</v>
      </c>
      <c r="M12" s="57">
        <v>49325.866707216999</v>
      </c>
      <c r="N12" s="35"/>
      <c r="O12" s="105"/>
      <c r="P12" s="11" t="s">
        <v>47</v>
      </c>
      <c r="Q12" s="78">
        <f>F7</f>
        <v>43</v>
      </c>
      <c r="R12" s="74">
        <f>H7</f>
        <v>1.87</v>
      </c>
    </row>
    <row r="13" spans="1:18" s="1" customFormat="1" ht="18" customHeight="1" x14ac:dyDescent="0.15">
      <c r="A13" s="97"/>
      <c r="B13" s="101"/>
      <c r="C13" s="101"/>
      <c r="D13" s="11" t="s">
        <v>35</v>
      </c>
      <c r="E13" s="11">
        <v>13</v>
      </c>
      <c r="F13" s="11">
        <v>19</v>
      </c>
      <c r="G13" s="12">
        <f t="shared" si="0"/>
        <v>6</v>
      </c>
      <c r="H13" s="19">
        <v>2.5011391847416</v>
      </c>
      <c r="I13" s="59">
        <v>0</v>
      </c>
      <c r="J13" s="59">
        <v>19</v>
      </c>
      <c r="K13" s="13">
        <v>1</v>
      </c>
      <c r="L13" s="20">
        <v>8928.8386124999997</v>
      </c>
      <c r="M13" s="57">
        <v>3569.9087307780001</v>
      </c>
      <c r="N13" s="35"/>
      <c r="O13" s="105"/>
      <c r="P13" s="22" t="s">
        <v>36</v>
      </c>
      <c r="Q13" s="59">
        <f>SUM(Q9:Q12)</f>
        <v>701</v>
      </c>
      <c r="R13" s="77">
        <f>AVERAGE(R9:R11)</f>
        <v>3.3219288095071433</v>
      </c>
    </row>
    <row r="14" spans="1:18" s="1" customFormat="1" ht="18" customHeight="1" x14ac:dyDescent="0.15">
      <c r="A14" s="97"/>
      <c r="B14" s="16" t="s">
        <v>48</v>
      </c>
      <c r="C14" s="16">
        <f>F14</f>
        <v>22</v>
      </c>
      <c r="D14" s="11" t="s">
        <v>37</v>
      </c>
      <c r="E14" s="11">
        <v>38</v>
      </c>
      <c r="F14" s="11">
        <v>22</v>
      </c>
      <c r="G14" s="12">
        <f t="shared" si="0"/>
        <v>-16</v>
      </c>
      <c r="H14" s="20">
        <v>0.79890310786106</v>
      </c>
      <c r="I14" s="59">
        <v>4</v>
      </c>
      <c r="J14" s="59">
        <v>73</v>
      </c>
      <c r="K14" s="61">
        <v>0.301369863013699</v>
      </c>
      <c r="L14" s="20">
        <v>6095.9751999999999</v>
      </c>
      <c r="M14" s="57">
        <v>7630.4312</v>
      </c>
      <c r="N14" s="35"/>
      <c r="O14" s="95" t="s">
        <v>40</v>
      </c>
      <c r="P14" s="11" t="s">
        <v>41</v>
      </c>
      <c r="Q14" s="78">
        <f>F8</f>
        <v>626</v>
      </c>
      <c r="R14" s="74">
        <f>H8</f>
        <v>4.4314205417306098</v>
      </c>
    </row>
    <row r="15" spans="1:18" s="1" customFormat="1" ht="18" customHeight="1" x14ac:dyDescent="0.15">
      <c r="A15" s="98"/>
      <c r="B15" s="22" t="s">
        <v>49</v>
      </c>
      <c r="C15" s="22">
        <f t="shared" ref="C15:G15" si="1">SUM(C2:C14)</f>
        <v>7031</v>
      </c>
      <c r="D15" s="22"/>
      <c r="E15" s="22">
        <f t="shared" si="1"/>
        <v>5754</v>
      </c>
      <c r="F15" s="22">
        <f t="shared" si="1"/>
        <v>7031</v>
      </c>
      <c r="G15" s="23">
        <f t="shared" si="1"/>
        <v>1277</v>
      </c>
      <c r="H15" s="24">
        <f>L15/M15</f>
        <v>3.5373877069357795</v>
      </c>
      <c r="I15" s="22">
        <f t="shared" ref="I15:M15" si="2">SUM(I2:I14)</f>
        <v>49</v>
      </c>
      <c r="J15" s="22">
        <f t="shared" si="2"/>
        <v>1874</v>
      </c>
      <c r="K15" s="22">
        <f t="shared" si="2"/>
        <v>35.963019055871065</v>
      </c>
      <c r="L15" s="63">
        <f t="shared" si="2"/>
        <v>2427755.1574175004</v>
      </c>
      <c r="M15" s="63">
        <f t="shared" si="2"/>
        <v>686312.99663799501</v>
      </c>
      <c r="N15" s="54"/>
      <c r="O15" s="95"/>
      <c r="P15" s="11" t="s">
        <v>33</v>
      </c>
      <c r="Q15" s="75">
        <f>F22</f>
        <v>117</v>
      </c>
      <c r="R15" s="68">
        <f>H22</f>
        <v>3.2828889673521</v>
      </c>
    </row>
    <row r="16" spans="1:18" s="1" customFormat="1" ht="18" customHeight="1" x14ac:dyDescent="0.15">
      <c r="A16" s="7" t="s">
        <v>15</v>
      </c>
      <c r="B16" s="8" t="s">
        <v>16</v>
      </c>
      <c r="C16" s="9" t="s">
        <v>17</v>
      </c>
      <c r="D16" s="8" t="s">
        <v>18</v>
      </c>
      <c r="E16" s="9" t="s">
        <v>19</v>
      </c>
      <c r="F16" s="8" t="s">
        <v>20</v>
      </c>
      <c r="G16" s="9" t="s">
        <v>21</v>
      </c>
      <c r="H16" s="10" t="s">
        <v>22</v>
      </c>
      <c r="I16" s="50" t="s">
        <v>23</v>
      </c>
      <c r="J16" s="51" t="s">
        <v>24</v>
      </c>
      <c r="K16" s="52" t="s">
        <v>25</v>
      </c>
      <c r="L16" s="25" t="s">
        <v>3</v>
      </c>
      <c r="M16" s="53" t="s">
        <v>4</v>
      </c>
      <c r="N16" s="35"/>
      <c r="O16" s="95"/>
      <c r="P16" s="11" t="s">
        <v>44</v>
      </c>
      <c r="Q16" s="78">
        <f>F26</f>
        <v>75</v>
      </c>
      <c r="R16" s="74">
        <f>H26</f>
        <v>2.3990495391705098</v>
      </c>
    </row>
    <row r="17" spans="1:19" s="1" customFormat="1" ht="18" customHeight="1" x14ac:dyDescent="0.15">
      <c r="A17" s="96">
        <v>43435</v>
      </c>
      <c r="B17" s="102" t="s">
        <v>50</v>
      </c>
      <c r="C17" s="102">
        <f>F17+F18</f>
        <v>1260</v>
      </c>
      <c r="D17" s="11" t="s">
        <v>28</v>
      </c>
      <c r="E17" s="26">
        <v>717</v>
      </c>
      <c r="F17" s="26">
        <v>775</v>
      </c>
      <c r="G17" s="12">
        <f t="shared" ref="G17:G29" si="3">F17-E17</f>
        <v>58</v>
      </c>
      <c r="H17" s="13">
        <v>2.9</v>
      </c>
      <c r="I17" s="11"/>
      <c r="J17" s="11">
        <v>131</v>
      </c>
      <c r="K17" s="13">
        <v>5.9</v>
      </c>
      <c r="L17" s="35">
        <v>207331.9</v>
      </c>
      <c r="M17" s="57">
        <v>71134.100000000006</v>
      </c>
      <c r="N17" s="35"/>
      <c r="O17" s="95"/>
      <c r="P17" s="22" t="s">
        <v>36</v>
      </c>
      <c r="Q17" s="59">
        <f>SUM(Q14:Q16)</f>
        <v>818</v>
      </c>
      <c r="R17" s="77">
        <f>AVERAGE(R14:R16)</f>
        <v>3.3711196827510732</v>
      </c>
    </row>
    <row r="18" spans="1:19" s="1" customFormat="1" ht="18" customHeight="1" x14ac:dyDescent="0.15">
      <c r="A18" s="97"/>
      <c r="B18" s="103"/>
      <c r="C18" s="103"/>
      <c r="D18" s="11" t="s">
        <v>27</v>
      </c>
      <c r="E18" s="26">
        <v>448</v>
      </c>
      <c r="F18" s="26">
        <v>485</v>
      </c>
      <c r="G18" s="12">
        <f t="shared" si="3"/>
        <v>37</v>
      </c>
      <c r="H18" s="13">
        <v>3.53</v>
      </c>
      <c r="I18" s="11"/>
      <c r="J18" s="11">
        <v>81</v>
      </c>
      <c r="K18" s="13">
        <v>6</v>
      </c>
      <c r="L18" s="56">
        <v>153477.29999999999</v>
      </c>
      <c r="M18" s="57">
        <v>43422.1</v>
      </c>
      <c r="N18" s="49"/>
      <c r="O18" s="95" t="s">
        <v>35</v>
      </c>
      <c r="P18" s="11" t="s">
        <v>47</v>
      </c>
      <c r="Q18" s="76">
        <f>F5</f>
        <v>556</v>
      </c>
      <c r="R18" s="13">
        <f>H5</f>
        <v>2.83959459951725</v>
      </c>
    </row>
    <row r="19" spans="1:19" s="1" customFormat="1" ht="18" customHeight="1" x14ac:dyDescent="0.15">
      <c r="A19" s="97"/>
      <c r="B19" s="102" t="s">
        <v>51</v>
      </c>
      <c r="C19" s="102">
        <f>SUM(F19:F24)</f>
        <v>1848</v>
      </c>
      <c r="D19" s="11" t="s">
        <v>28</v>
      </c>
      <c r="E19" s="26">
        <v>492</v>
      </c>
      <c r="F19" s="26">
        <v>573</v>
      </c>
      <c r="G19" s="12">
        <f t="shared" si="3"/>
        <v>81</v>
      </c>
      <c r="H19" s="13">
        <v>3.1325239899525501</v>
      </c>
      <c r="I19" s="11">
        <v>0</v>
      </c>
      <c r="J19" s="11">
        <v>83</v>
      </c>
      <c r="K19" s="13">
        <v>6.98780487804878</v>
      </c>
      <c r="L19" s="56">
        <v>165859.32629999999</v>
      </c>
      <c r="M19" s="57">
        <v>52785.393276000003</v>
      </c>
      <c r="N19" s="49"/>
      <c r="O19" s="95"/>
      <c r="P19" s="11" t="s">
        <v>52</v>
      </c>
      <c r="Q19" s="76">
        <f>F13</f>
        <v>19</v>
      </c>
      <c r="R19" s="13">
        <f>H13</f>
        <v>2.5011391847416</v>
      </c>
    </row>
    <row r="20" spans="1:19" s="1" customFormat="1" ht="18" customHeight="1" x14ac:dyDescent="0.15">
      <c r="A20" s="97"/>
      <c r="B20" s="103"/>
      <c r="C20" s="103"/>
      <c r="D20" s="11" t="s">
        <v>32</v>
      </c>
      <c r="E20" s="26">
        <v>49</v>
      </c>
      <c r="F20" s="26">
        <v>41</v>
      </c>
      <c r="G20" s="15">
        <f t="shared" si="3"/>
        <v>-8</v>
      </c>
      <c r="H20" s="13">
        <v>2.8776210945479801</v>
      </c>
      <c r="I20" s="11">
        <v>0</v>
      </c>
      <c r="J20" s="11">
        <v>17</v>
      </c>
      <c r="K20" s="13">
        <v>2.5625</v>
      </c>
      <c r="L20" s="56">
        <v>17211.9012</v>
      </c>
      <c r="M20" s="57">
        <v>5973.8571240000001</v>
      </c>
      <c r="N20" s="49"/>
      <c r="O20" s="95"/>
      <c r="P20" s="11" t="s">
        <v>44</v>
      </c>
      <c r="Q20" s="79">
        <f>F25</f>
        <v>128</v>
      </c>
      <c r="R20" s="74">
        <f>H25</f>
        <v>3.48453479978083</v>
      </c>
    </row>
    <row r="21" spans="1:19" s="1" customFormat="1" ht="18" customHeight="1" x14ac:dyDescent="0.15">
      <c r="A21" s="97"/>
      <c r="B21" s="103"/>
      <c r="C21" s="103"/>
      <c r="D21" s="11" t="s">
        <v>38</v>
      </c>
      <c r="E21" s="26">
        <v>306</v>
      </c>
      <c r="F21" s="26">
        <v>362</v>
      </c>
      <c r="G21" s="15">
        <f t="shared" si="3"/>
        <v>56</v>
      </c>
      <c r="H21" s="13">
        <v>3.2592777637548398</v>
      </c>
      <c r="I21" s="11">
        <v>0</v>
      </c>
      <c r="J21" s="11">
        <v>69</v>
      </c>
      <c r="K21" s="13">
        <v>5.4029850746268702</v>
      </c>
      <c r="L21" s="56">
        <v>109725.2904</v>
      </c>
      <c r="M21" s="57">
        <v>33336.719477999999</v>
      </c>
      <c r="N21" s="49"/>
      <c r="O21" s="95"/>
      <c r="P21" s="22" t="s">
        <v>36</v>
      </c>
      <c r="Q21" s="76">
        <f>Q20+Q19+Q18</f>
        <v>703</v>
      </c>
      <c r="R21" s="77">
        <f>AVERAGE(R18:R20)</f>
        <v>2.9417561946798934</v>
      </c>
    </row>
    <row r="22" spans="1:19" s="1" customFormat="1" ht="18" customHeight="1" x14ac:dyDescent="0.15">
      <c r="A22" s="97"/>
      <c r="B22" s="103"/>
      <c r="C22" s="103"/>
      <c r="D22" s="11" t="s">
        <v>40</v>
      </c>
      <c r="E22" s="26">
        <v>110</v>
      </c>
      <c r="F22" s="26">
        <v>117</v>
      </c>
      <c r="G22" s="15">
        <f t="shared" si="3"/>
        <v>7</v>
      </c>
      <c r="H22" s="13">
        <v>3.2828889673521</v>
      </c>
      <c r="I22" s="11">
        <v>0</v>
      </c>
      <c r="J22" s="11">
        <v>25</v>
      </c>
      <c r="K22" s="13">
        <v>4.3333333333333304</v>
      </c>
      <c r="L22" s="56">
        <v>34099.002</v>
      </c>
      <c r="M22" s="57">
        <v>10397.307870000001</v>
      </c>
      <c r="N22" s="49"/>
      <c r="O22" s="99" t="s">
        <v>27</v>
      </c>
      <c r="P22" s="11" t="s">
        <v>53</v>
      </c>
      <c r="Q22" s="78">
        <f>F2</f>
        <v>837</v>
      </c>
      <c r="R22" s="13">
        <f>H2</f>
        <v>3.9651841053892798</v>
      </c>
    </row>
    <row r="23" spans="1:19" s="1" customFormat="1" ht="18" customHeight="1" x14ac:dyDescent="0.15">
      <c r="A23" s="97"/>
      <c r="B23" s="103"/>
      <c r="C23" s="103"/>
      <c r="D23" s="11" t="s">
        <v>27</v>
      </c>
      <c r="E23" s="26">
        <v>652</v>
      </c>
      <c r="F23" s="26">
        <v>725</v>
      </c>
      <c r="G23" s="12">
        <f t="shared" si="3"/>
        <v>73</v>
      </c>
      <c r="H23" s="13">
        <v>3.1167301361449198</v>
      </c>
      <c r="I23" s="11">
        <v>0</v>
      </c>
      <c r="J23" s="11">
        <v>154</v>
      </c>
      <c r="K23" s="13">
        <v>4.9319727891156502</v>
      </c>
      <c r="L23" s="56">
        <v>232544.32250000001</v>
      </c>
      <c r="M23" s="57">
        <v>74319.840135000006</v>
      </c>
      <c r="N23" s="35"/>
      <c r="O23" s="100"/>
      <c r="P23" s="29" t="s">
        <v>33</v>
      </c>
      <c r="Q23" s="78">
        <f>F23</f>
        <v>725</v>
      </c>
      <c r="R23" s="13">
        <f>H23</f>
        <v>3.1167301361449198</v>
      </c>
      <c r="S23" s="35"/>
    </row>
    <row r="24" spans="1:19" s="1" customFormat="1" ht="18" customHeight="1" x14ac:dyDescent="0.15">
      <c r="A24" s="97"/>
      <c r="B24" s="104"/>
      <c r="C24" s="104"/>
      <c r="D24" s="13" t="s">
        <v>54</v>
      </c>
      <c r="E24" s="13"/>
      <c r="F24" s="26">
        <v>30</v>
      </c>
      <c r="G24" s="12">
        <f t="shared" si="3"/>
        <v>30</v>
      </c>
      <c r="H24" s="13">
        <v>3.3038321453411901</v>
      </c>
      <c r="I24" s="11">
        <v>38</v>
      </c>
      <c r="J24" s="11">
        <v>42</v>
      </c>
      <c r="K24" s="13">
        <v>1.76470588235294</v>
      </c>
      <c r="L24" s="13">
        <v>5911</v>
      </c>
      <c r="M24" s="57">
        <v>2653.043964</v>
      </c>
      <c r="N24" s="13"/>
      <c r="O24" s="100"/>
      <c r="P24" s="29" t="s">
        <v>31</v>
      </c>
      <c r="Q24" s="78">
        <f>F18</f>
        <v>485</v>
      </c>
      <c r="R24" s="13">
        <f>H18</f>
        <v>3.53</v>
      </c>
    </row>
    <row r="25" spans="1:19" s="1" customFormat="1" ht="18" customHeight="1" x14ac:dyDescent="0.15">
      <c r="A25" s="97"/>
      <c r="B25" s="102" t="s">
        <v>55</v>
      </c>
      <c r="C25" s="102">
        <f>SUM(F25:F28)</f>
        <v>394</v>
      </c>
      <c r="D25" s="27" t="s">
        <v>35</v>
      </c>
      <c r="E25" s="11">
        <v>110</v>
      </c>
      <c r="F25" s="11">
        <v>128</v>
      </c>
      <c r="G25" s="15">
        <f t="shared" si="3"/>
        <v>18</v>
      </c>
      <c r="H25" s="13">
        <v>3.48453479978083</v>
      </c>
      <c r="I25" s="11">
        <v>0</v>
      </c>
      <c r="J25" s="11">
        <v>39</v>
      </c>
      <c r="K25" s="13">
        <v>3.2820512820512802</v>
      </c>
      <c r="L25" s="56">
        <v>60956.117149049998</v>
      </c>
      <c r="M25" s="57">
        <v>17493.330000000002</v>
      </c>
      <c r="N25" s="35"/>
      <c r="O25" s="100"/>
      <c r="P25" s="29" t="s">
        <v>56</v>
      </c>
      <c r="Q25" s="78">
        <f>F29</f>
        <v>125</v>
      </c>
      <c r="R25" s="13">
        <f>H29</f>
        <v>2.6</v>
      </c>
    </row>
    <row r="26" spans="1:19" s="1" customFormat="1" ht="18" customHeight="1" x14ac:dyDescent="0.15">
      <c r="A26" s="97"/>
      <c r="B26" s="103"/>
      <c r="C26" s="103"/>
      <c r="D26" s="27" t="s">
        <v>40</v>
      </c>
      <c r="E26" s="11">
        <v>85</v>
      </c>
      <c r="F26" s="11">
        <v>75</v>
      </c>
      <c r="G26" s="12">
        <f t="shared" si="3"/>
        <v>-10</v>
      </c>
      <c r="H26" s="13">
        <v>2.3990495391705098</v>
      </c>
      <c r="I26" s="11">
        <v>0</v>
      </c>
      <c r="J26" s="11">
        <v>39</v>
      </c>
      <c r="K26" s="13">
        <v>1.92307692307692</v>
      </c>
      <c r="L26" s="56">
        <v>24613.672500000001</v>
      </c>
      <c r="M26" s="57">
        <v>10259.76</v>
      </c>
      <c r="N26" s="35"/>
      <c r="O26" s="101"/>
      <c r="P26" s="22" t="s">
        <v>36</v>
      </c>
      <c r="Q26" s="59">
        <f>SUM(Q22:Q25)</f>
        <v>2172</v>
      </c>
      <c r="R26" s="80">
        <f>AVERAGE(R22:R25)</f>
        <v>3.3029785603835498</v>
      </c>
    </row>
    <row r="27" spans="1:19" s="1" customFormat="1" ht="18" customHeight="1" x14ac:dyDescent="0.15">
      <c r="A27" s="97"/>
      <c r="B27" s="103"/>
      <c r="C27" s="103"/>
      <c r="D27" s="27" t="s">
        <v>38</v>
      </c>
      <c r="E27" s="11">
        <v>57</v>
      </c>
      <c r="F27" s="11">
        <v>72</v>
      </c>
      <c r="G27" s="12">
        <f t="shared" si="3"/>
        <v>15</v>
      </c>
      <c r="H27" s="13">
        <v>2.6457671315536802</v>
      </c>
      <c r="I27" s="11">
        <v>0</v>
      </c>
      <c r="J27" s="11">
        <v>27</v>
      </c>
      <c r="K27" s="13">
        <v>2.6666666666666701</v>
      </c>
      <c r="L27" s="56">
        <v>27120.012659249998</v>
      </c>
      <c r="M27" s="57">
        <v>10250.34</v>
      </c>
      <c r="N27" s="49"/>
      <c r="O27" s="106" t="s">
        <v>37</v>
      </c>
      <c r="P27" s="11" t="s">
        <v>47</v>
      </c>
      <c r="Q27" s="59">
        <f>F6</f>
        <v>47</v>
      </c>
      <c r="R27" s="13">
        <f>H6</f>
        <v>2.75</v>
      </c>
    </row>
    <row r="28" spans="1:19" s="1" customFormat="1" ht="18" customHeight="1" x14ac:dyDescent="0.15">
      <c r="A28" s="97"/>
      <c r="B28" s="103"/>
      <c r="C28" s="103"/>
      <c r="D28" s="27" t="s">
        <v>57</v>
      </c>
      <c r="E28" s="11">
        <v>135</v>
      </c>
      <c r="F28" s="11">
        <v>119</v>
      </c>
      <c r="G28" s="12">
        <f t="shared" si="3"/>
        <v>-16</v>
      </c>
      <c r="H28" s="13">
        <v>2.11916583194352</v>
      </c>
      <c r="I28" s="11">
        <v>2</v>
      </c>
      <c r="J28" s="11">
        <v>56</v>
      </c>
      <c r="K28" s="61">
        <v>2.5</v>
      </c>
      <c r="L28" s="56">
        <v>46569.410864999998</v>
      </c>
      <c r="M28" s="57">
        <v>21975.35</v>
      </c>
      <c r="N28"/>
      <c r="O28" s="107"/>
      <c r="P28" s="11" t="s">
        <v>44</v>
      </c>
      <c r="Q28" s="59">
        <f>F28</f>
        <v>119</v>
      </c>
      <c r="R28" s="13">
        <f>H28</f>
        <v>2.11916583194352</v>
      </c>
    </row>
    <row r="29" spans="1:19" s="1" customFormat="1" ht="18" customHeight="1" x14ac:dyDescent="0.15">
      <c r="A29" s="97"/>
      <c r="B29" s="29" t="s">
        <v>58</v>
      </c>
      <c r="C29" s="29">
        <f>F29</f>
        <v>125</v>
      </c>
      <c r="D29" s="27" t="s">
        <v>27</v>
      </c>
      <c r="E29" s="11">
        <v>150</v>
      </c>
      <c r="F29" s="11">
        <v>125</v>
      </c>
      <c r="G29" s="12">
        <f t="shared" si="3"/>
        <v>-25</v>
      </c>
      <c r="H29" s="13">
        <v>2.6</v>
      </c>
      <c r="I29" s="11">
        <v>0</v>
      </c>
      <c r="J29" s="11">
        <v>78</v>
      </c>
      <c r="K29" s="61">
        <v>1.6</v>
      </c>
      <c r="L29" s="56">
        <v>43309.82</v>
      </c>
      <c r="M29" s="57">
        <v>16741.150000000001</v>
      </c>
      <c r="N29" s="35"/>
      <c r="O29" s="108"/>
      <c r="P29" s="11" t="s">
        <v>48</v>
      </c>
      <c r="Q29" s="59">
        <f>F14</f>
        <v>22</v>
      </c>
      <c r="R29" s="13">
        <f>H14</f>
        <v>0.79890310786106</v>
      </c>
    </row>
    <row r="30" spans="1:19" s="1" customFormat="1" ht="18" customHeight="1" x14ac:dyDescent="0.15">
      <c r="A30" s="97"/>
      <c r="B30" s="21" t="s">
        <v>49</v>
      </c>
      <c r="C30" s="22">
        <f>SUM(C17:C29)</f>
        <v>3627</v>
      </c>
      <c r="D30" s="22"/>
      <c r="E30" s="22">
        <f>SUM(E17:E29)</f>
        <v>3311</v>
      </c>
      <c r="F30" s="22">
        <f>SUM(F17:F29)</f>
        <v>3627</v>
      </c>
      <c r="G30" s="30">
        <f>SUM(G17:G29)</f>
        <v>316</v>
      </c>
      <c r="H30" s="24">
        <f>L30/M30</f>
        <v>3.0445112424322764</v>
      </c>
      <c r="I30" s="66">
        <f>SUM(I17:I29)</f>
        <v>40</v>
      </c>
      <c r="J30" s="66">
        <f>SUM(J17:J29)</f>
        <v>841</v>
      </c>
      <c r="K30" s="24"/>
      <c r="L30" s="67">
        <f>SUM(L17:L29)</f>
        <v>1128729.0755732998</v>
      </c>
      <c r="M30" s="67">
        <f>SUM(M17:M29)</f>
        <v>370742.29184700007</v>
      </c>
      <c r="N30" s="35"/>
      <c r="O30" s="11" t="s">
        <v>59</v>
      </c>
      <c r="P30" s="11" t="s">
        <v>52</v>
      </c>
      <c r="Q30" s="11">
        <f>F12</f>
        <v>239</v>
      </c>
      <c r="R30" s="13">
        <f>H12</f>
        <v>2.4277824272366701</v>
      </c>
    </row>
    <row r="31" spans="1:19" s="1" customFormat="1" ht="18" customHeight="1" x14ac:dyDescent="0.15">
      <c r="A31" s="98"/>
      <c r="B31" s="95" t="s">
        <v>60</v>
      </c>
      <c r="C31" s="95"/>
      <c r="D31" s="95"/>
      <c r="E31" s="31">
        <f t="shared" ref="E31:G31" si="4">E30+E15</f>
        <v>9065</v>
      </c>
      <c r="F31" s="31">
        <f t="shared" si="4"/>
        <v>10658</v>
      </c>
      <c r="G31" s="32">
        <f t="shared" si="4"/>
        <v>1593</v>
      </c>
      <c r="H31" s="13">
        <f>L31/M31</f>
        <v>3.3645205428072411</v>
      </c>
      <c r="I31" s="69">
        <f t="shared" ref="I31:M31" si="5">I30+I15</f>
        <v>89</v>
      </c>
      <c r="J31" s="69">
        <f t="shared" si="5"/>
        <v>2715</v>
      </c>
      <c r="K31" s="13"/>
      <c r="L31" s="57">
        <f t="shared" si="5"/>
        <v>3556484.2329908004</v>
      </c>
      <c r="M31" s="57">
        <f t="shared" si="5"/>
        <v>1057055.288484995</v>
      </c>
      <c r="N31" s="5"/>
      <c r="O31" s="13" t="s">
        <v>61</v>
      </c>
      <c r="P31" s="11" t="s">
        <v>41</v>
      </c>
      <c r="Q31" s="78">
        <f>F10</f>
        <v>279</v>
      </c>
      <c r="R31" s="74">
        <f>H10</f>
        <v>7.2512858622308203</v>
      </c>
    </row>
    <row r="32" spans="1:19" s="1" customFormat="1" ht="18" customHeight="1" x14ac:dyDescent="0.15">
      <c r="A32" s="82"/>
      <c r="B32" s="5"/>
      <c r="C32" s="5"/>
      <c r="D32" s="5"/>
      <c r="E32" s="5"/>
      <c r="F32" s="34"/>
      <c r="G32" s="35"/>
      <c r="N32" s="35"/>
      <c r="O32" s="13" t="s">
        <v>54</v>
      </c>
      <c r="P32" s="11" t="s">
        <v>33</v>
      </c>
      <c r="Q32" s="78">
        <f>F24</f>
        <v>30</v>
      </c>
      <c r="R32" s="74">
        <f>H24</f>
        <v>3.3038321453411901</v>
      </c>
    </row>
    <row r="33" spans="1:18" s="1" customFormat="1" ht="18" customHeight="1" x14ac:dyDescent="0.15">
      <c r="A33" s="33"/>
      <c r="B33" s="36"/>
      <c r="C33" s="36"/>
      <c r="D33" s="5"/>
      <c r="E33" s="37"/>
      <c r="F33" s="34"/>
      <c r="G33" s="35"/>
      <c r="H33" s="4"/>
      <c r="I33" s="4"/>
      <c r="J33" s="4"/>
      <c r="K33" s="4"/>
      <c r="M33" s="4"/>
      <c r="N33" s="5"/>
      <c r="O33" s="13" t="s">
        <v>43</v>
      </c>
      <c r="P33" s="13" t="s">
        <v>41</v>
      </c>
      <c r="Q33" s="59">
        <f>F11</f>
        <v>79</v>
      </c>
      <c r="R33" s="74">
        <f>H11</f>
        <v>9.3895743750010894</v>
      </c>
    </row>
    <row r="34" spans="1:18" s="1" customFormat="1" ht="18" customHeight="1" x14ac:dyDescent="0.15">
      <c r="A34" s="33"/>
      <c r="B34" s="38"/>
      <c r="C34" s="38"/>
      <c r="D34" s="38"/>
      <c r="E34" s="38"/>
      <c r="F34" s="38"/>
      <c r="G34" s="35"/>
      <c r="N34" s="35"/>
      <c r="O34" s="35"/>
      <c r="P34" s="35"/>
      <c r="Q34" s="6">
        <f>Q33+Q31+Q28+Q27+Q30+Q26+Q21+Q17+Q13+Q8+Q5+Q29+Q32</f>
        <v>10658</v>
      </c>
      <c r="R34" s="1">
        <f>R33+R31+R28+R27+R30+R25+R24+R23+R22+R20+R19+R18+R16+R15+R14+R12+R11+R10+R9+R7+R6+R4+R3+R2+R29+R32</f>
        <v>87.514528459879685</v>
      </c>
    </row>
    <row r="35" spans="1:18" s="1" customFormat="1" ht="18" customHeight="1" x14ac:dyDescent="0.15">
      <c r="A35" s="33"/>
      <c r="B35"/>
      <c r="G35" s="35"/>
      <c r="H35" s="4"/>
      <c r="I35" s="4"/>
      <c r="J35" s="4"/>
      <c r="K35" s="4"/>
      <c r="L35" s="5"/>
      <c r="M35" s="4"/>
      <c r="N35" s="49"/>
      <c r="O35" s="35"/>
      <c r="P35" s="35"/>
      <c r="Q35" s="6"/>
    </row>
    <row r="36" spans="1:18" s="1" customFormat="1" ht="18" customHeight="1" x14ac:dyDescent="0.15">
      <c r="A36" s="33"/>
      <c r="B36"/>
      <c r="C36" s="5"/>
      <c r="D36" s="34"/>
      <c r="E36" s="5"/>
      <c r="F36" s="34"/>
      <c r="G36" s="39"/>
      <c r="H36" s="39"/>
      <c r="I36" s="39"/>
      <c r="J36" s="39"/>
      <c r="K36" s="39"/>
      <c r="L36" s="5"/>
      <c r="M36" s="39"/>
      <c r="N36" s="49"/>
      <c r="O36" s="35"/>
      <c r="P36" s="70"/>
      <c r="Q36" s="35"/>
    </row>
    <row r="37" spans="1:18" s="1" customFormat="1" ht="18" customHeight="1" x14ac:dyDescent="0.15">
      <c r="A37" s="33"/>
      <c r="B37"/>
      <c r="C37" s="40"/>
      <c r="D37" s="5"/>
      <c r="E37" s="5"/>
      <c r="F37" s="5"/>
      <c r="G37" s="39"/>
      <c r="H37" s="39">
        <f>H27+H26+H25+H23+H22+H21+H20+H19+H18+H17+H13+H12+H11+H10+H9+H8+H7+H5+H4+H3+H2+H28+H29+H6+H14+H24</f>
        <v>87.514528459879685</v>
      </c>
      <c r="I37" s="39"/>
      <c r="J37" s="39"/>
      <c r="K37" s="39"/>
      <c r="L37" s="5"/>
      <c r="M37" s="39"/>
      <c r="N37" s="49"/>
      <c r="O37" s="35"/>
      <c r="P37" s="35"/>
    </row>
    <row r="38" spans="1:18" s="1" customFormat="1" ht="18" customHeight="1" x14ac:dyDescent="0.15">
      <c r="A38" s="33"/>
      <c r="B38"/>
      <c r="C38" s="40"/>
      <c r="D38" s="5"/>
      <c r="E38" s="5"/>
      <c r="F38" s="39"/>
      <c r="G38" s="39"/>
      <c r="H38" s="42"/>
      <c r="I38" s="42"/>
      <c r="J38" s="42"/>
      <c r="K38" s="42"/>
      <c r="L38" s="5"/>
      <c r="M38" s="42"/>
      <c r="N38" s="49"/>
      <c r="O38" s="49"/>
    </row>
    <row r="39" spans="1:18" s="1" customFormat="1" ht="18" customHeight="1" x14ac:dyDescent="0.15">
      <c r="A39" s="41"/>
      <c r="B39"/>
      <c r="C39" s="40"/>
      <c r="D39" s="5"/>
      <c r="E39" s="5"/>
      <c r="F39" s="39"/>
      <c r="G39" s="5"/>
      <c r="H39" s="5"/>
      <c r="I39" s="5"/>
      <c r="J39" s="5"/>
      <c r="K39" s="5"/>
      <c r="L39" s="5"/>
      <c r="M39" s="5"/>
      <c r="N39" s="45"/>
      <c r="O39" s="49"/>
    </row>
    <row r="40" spans="1:18" s="1" customFormat="1" ht="18" customHeight="1" x14ac:dyDescent="0.15">
      <c r="A40" s="41"/>
      <c r="B40"/>
      <c r="C40" s="40"/>
      <c r="D40" s="5"/>
      <c r="E40" s="5"/>
      <c r="F40" s="5"/>
      <c r="G40" s="5"/>
      <c r="H40" s="45"/>
      <c r="I40" s="45"/>
      <c r="J40" s="45"/>
      <c r="K40" s="45"/>
      <c r="L40" s="5"/>
      <c r="M40" s="45"/>
      <c r="N40" s="5"/>
      <c r="O40" s="49"/>
    </row>
    <row r="41" spans="1:18" s="1" customFormat="1" ht="18" customHeight="1" x14ac:dyDescent="0.15">
      <c r="A41" s="41"/>
      <c r="B41"/>
      <c r="C41" s="40"/>
      <c r="D41" s="39"/>
      <c r="E41" s="5"/>
      <c r="F41" s="39"/>
      <c r="G41" s="39"/>
      <c r="H41" s="39"/>
      <c r="I41" s="39"/>
      <c r="J41" s="39"/>
      <c r="K41" s="39"/>
      <c r="L41" s="5"/>
      <c r="M41" s="39"/>
      <c r="N41" s="47"/>
      <c r="O41" s="35"/>
      <c r="P41" s="6"/>
    </row>
    <row r="42" spans="1:18" s="1" customFormat="1" ht="18" customHeight="1" x14ac:dyDescent="0.15">
      <c r="A42" s="41"/>
      <c r="B42" s="5"/>
      <c r="C42" s="5"/>
      <c r="D42" s="39"/>
      <c r="E42" s="5"/>
      <c r="F42" s="39"/>
      <c r="G42" s="5"/>
      <c r="H42" s="47"/>
      <c r="I42" s="47"/>
      <c r="J42" s="47"/>
      <c r="K42" s="47"/>
      <c r="L42" s="5"/>
      <c r="M42" s="47"/>
      <c r="N42" s="48"/>
      <c r="O42" s="5"/>
      <c r="P42" s="6"/>
    </row>
    <row r="43" spans="1:18" s="1" customFormat="1" ht="18" customHeight="1" x14ac:dyDescent="0.15">
      <c r="A43" s="41"/>
      <c r="B43" s="5"/>
      <c r="C43" s="5"/>
      <c r="D43" s="39"/>
      <c r="E43" s="5"/>
      <c r="F43" s="39"/>
      <c r="G43" s="5"/>
      <c r="H43" s="48"/>
      <c r="I43" s="48"/>
      <c r="J43" s="48"/>
      <c r="K43" s="48"/>
      <c r="L43" s="35"/>
      <c r="M43" s="48"/>
      <c r="N43" s="48"/>
      <c r="O43" s="5"/>
    </row>
    <row r="44" spans="1:18" s="1" customFormat="1" ht="18" customHeight="1" x14ac:dyDescent="0.15">
      <c r="A44" s="33" t="s">
        <v>62</v>
      </c>
      <c r="B44" s="39"/>
      <c r="C44" s="39"/>
      <c r="D44" s="39"/>
      <c r="E44" s="39"/>
      <c r="F44" s="39"/>
      <c r="G44" s="5"/>
      <c r="H44" s="48"/>
      <c r="I44" s="48"/>
      <c r="J44" s="48"/>
      <c r="K44" s="48"/>
      <c r="L44" s="35"/>
      <c r="M44" s="48"/>
      <c r="N44" s="5"/>
    </row>
    <row r="45" spans="1:18" s="1" customFormat="1" ht="18" customHeight="1" x14ac:dyDescent="0.15">
      <c r="A45" s="49" t="s">
        <v>63</v>
      </c>
      <c r="B45" s="49" t="s">
        <v>64</v>
      </c>
      <c r="C45" s="49" t="s">
        <v>65</v>
      </c>
      <c r="D45" s="5"/>
      <c r="E45" s="5"/>
      <c r="F45" s="39"/>
      <c r="G45" s="39"/>
      <c r="H45" s="39"/>
      <c r="I45" s="39"/>
      <c r="J45" s="39"/>
      <c r="K45" s="39"/>
      <c r="L45" s="70"/>
      <c r="M45" s="39"/>
      <c r="N45" s="45"/>
    </row>
    <row r="46" spans="1:18" s="1" customFormat="1" ht="18" customHeight="1" x14ac:dyDescent="0.15">
      <c r="A46" s="49" t="s">
        <v>66</v>
      </c>
      <c r="B46" s="49" t="s">
        <v>67</v>
      </c>
      <c r="C46" s="49">
        <v>6.9748723500000001</v>
      </c>
      <c r="D46" s="5"/>
      <c r="E46" s="5"/>
      <c r="F46" s="5"/>
      <c r="G46" s="5"/>
      <c r="H46" s="45"/>
      <c r="I46" s="45"/>
      <c r="J46" s="45"/>
      <c r="K46" s="45"/>
      <c r="L46" s="39"/>
      <c r="M46" s="45"/>
      <c r="N46" s="35"/>
      <c r="O46" s="35"/>
    </row>
    <row r="47" spans="1:18" s="1" customFormat="1" ht="18" customHeight="1" x14ac:dyDescent="0.15">
      <c r="A47" s="49" t="s">
        <v>68</v>
      </c>
      <c r="B47" s="49" t="s">
        <v>69</v>
      </c>
      <c r="C47" s="49">
        <v>0.88897875000000004</v>
      </c>
      <c r="D47" s="5"/>
      <c r="E47" s="5"/>
      <c r="F47" s="5"/>
      <c r="G47" s="47"/>
      <c r="H47" s="35"/>
      <c r="I47" s="35"/>
      <c r="J47" s="35"/>
      <c r="K47" s="35"/>
      <c r="L47" s="5"/>
      <c r="M47" s="35"/>
      <c r="N47" s="5"/>
      <c r="O47" s="35"/>
      <c r="Q47" s="6"/>
    </row>
    <row r="48" spans="1:18" s="1" customFormat="1" ht="18" customHeight="1" x14ac:dyDescent="0.15">
      <c r="A48" s="49" t="s">
        <v>70</v>
      </c>
      <c r="B48" s="49" t="s">
        <v>71</v>
      </c>
      <c r="C48" s="49">
        <v>6.1684549999999998E-2</v>
      </c>
      <c r="D48" s="39"/>
      <c r="E48" s="5"/>
      <c r="F48" s="5"/>
      <c r="G48" s="5"/>
      <c r="H48" s="5"/>
      <c r="I48" s="71"/>
      <c r="J48" s="71"/>
      <c r="K48" s="71"/>
      <c r="L48" s="5"/>
      <c r="M48" s="5"/>
      <c r="N48" s="5"/>
      <c r="O48" s="35"/>
    </row>
    <row r="49" spans="1:17" s="1" customFormat="1" ht="18" customHeight="1" x14ac:dyDescent="0.15">
      <c r="A49" s="49" t="s">
        <v>72</v>
      </c>
      <c r="B49" s="49" t="s">
        <v>73</v>
      </c>
      <c r="C49" s="49">
        <v>1.8962000000000001</v>
      </c>
      <c r="D49" s="39"/>
      <c r="E49" s="5"/>
      <c r="F49" s="5"/>
      <c r="G49" s="5"/>
      <c r="H49" s="5"/>
      <c r="I49" s="5"/>
      <c r="J49" s="5"/>
      <c r="K49" s="5"/>
      <c r="L49" s="5"/>
      <c r="M49" s="5"/>
      <c r="N49" s="5"/>
      <c r="O49" s="35"/>
      <c r="Q49" s="6"/>
    </row>
    <row r="50" spans="1:17" s="1" customFormat="1" ht="18" customHeight="1" x14ac:dyDescent="0.15">
      <c r="A50" s="49" t="s">
        <v>74</v>
      </c>
      <c r="B50" s="49" t="s">
        <v>75</v>
      </c>
      <c r="C50" s="49">
        <v>0.22509999999999999</v>
      </c>
      <c r="D50" s="39"/>
      <c r="L50" s="5"/>
      <c r="N50" s="5"/>
    </row>
    <row r="51" spans="1:17" s="1" customFormat="1" ht="18" customHeight="1" x14ac:dyDescent="0.15">
      <c r="A51" s="49" t="s">
        <v>76</v>
      </c>
      <c r="B51" s="49" t="s">
        <v>77</v>
      </c>
      <c r="C51" s="49">
        <v>5.0362140499999999</v>
      </c>
      <c r="D51" s="39"/>
      <c r="F51" s="3"/>
      <c r="G51" s="4"/>
      <c r="H51" s="5"/>
      <c r="I51" s="5"/>
      <c r="J51" s="5"/>
      <c r="K51" s="5"/>
      <c r="L51" s="5"/>
      <c r="M51" s="5"/>
      <c r="N51" s="5"/>
    </row>
    <row r="52" spans="1:17" s="1" customFormat="1" ht="18" customHeight="1" x14ac:dyDescent="0.15">
      <c r="A52" s="49" t="s">
        <v>78</v>
      </c>
      <c r="B52" s="49" t="s">
        <v>79</v>
      </c>
      <c r="C52" s="49">
        <v>0.20930000000000001</v>
      </c>
      <c r="F52" s="3"/>
      <c r="G52" s="4"/>
      <c r="H52" s="5"/>
      <c r="I52" s="5"/>
      <c r="J52" s="5"/>
      <c r="K52" s="5"/>
      <c r="L52" s="5"/>
      <c r="M52" s="5"/>
      <c r="N52" s="5"/>
    </row>
    <row r="53" spans="1:17" s="1" customFormat="1" ht="18" customHeight="1" x14ac:dyDescent="0.15">
      <c r="A53" s="49" t="s">
        <v>80</v>
      </c>
      <c r="B53" s="49" t="s">
        <v>81</v>
      </c>
      <c r="C53" s="49">
        <v>0.86370000000000002</v>
      </c>
      <c r="F53" s="3"/>
      <c r="G53" s="4"/>
      <c r="H53" s="5"/>
      <c r="I53" s="5"/>
      <c r="J53" s="5"/>
      <c r="K53" s="5"/>
      <c r="L53" s="5"/>
      <c r="M53" s="5"/>
      <c r="N53" s="5"/>
      <c r="Q53" s="6"/>
    </row>
    <row r="54" spans="1:17" s="1" customFormat="1" ht="18" customHeight="1" x14ac:dyDescent="0.15">
      <c r="A54" s="49" t="s">
        <v>82</v>
      </c>
      <c r="B54" s="49" t="s">
        <v>83</v>
      </c>
      <c r="C54" s="49">
        <v>1.6658999999999999</v>
      </c>
      <c r="N54" s="5"/>
      <c r="Q54" s="6"/>
    </row>
    <row r="55" spans="1:17" x14ac:dyDescent="0.15">
      <c r="A55" s="49" t="s">
        <v>84</v>
      </c>
      <c r="B55" s="49" t="s">
        <v>85</v>
      </c>
      <c r="C55" s="49">
        <v>7.9090185499999999</v>
      </c>
      <c r="F55" s="1"/>
      <c r="G55" s="1"/>
    </row>
    <row r="56" spans="1:17" x14ac:dyDescent="0.15">
      <c r="A56" s="49" t="s">
        <v>86</v>
      </c>
      <c r="B56" s="49" t="s">
        <v>87</v>
      </c>
      <c r="C56" s="49">
        <v>4.57E-4</v>
      </c>
      <c r="F56" s="1"/>
      <c r="G56" s="1"/>
    </row>
    <row r="57" spans="1:17" x14ac:dyDescent="0.15">
      <c r="A57" s="49" t="s">
        <v>88</v>
      </c>
      <c r="B57" s="49" t="s">
        <v>89</v>
      </c>
      <c r="C57" s="49">
        <v>1.8567</v>
      </c>
    </row>
    <row r="58" spans="1:17" x14ac:dyDescent="0.15">
      <c r="A58" s="49" t="s">
        <v>90</v>
      </c>
      <c r="B58" s="49" t="s">
        <v>91</v>
      </c>
      <c r="C58" s="49">
        <v>4.9462999999999999</v>
      </c>
    </row>
    <row r="59" spans="1:17" x14ac:dyDescent="0.15">
      <c r="A59" s="49" t="s">
        <v>92</v>
      </c>
      <c r="B59" s="49" t="s">
        <v>93</v>
      </c>
      <c r="C59" s="49">
        <v>8.8875867</v>
      </c>
    </row>
  </sheetData>
  <mergeCells count="24">
    <mergeCell ref="C25:C28"/>
    <mergeCell ref="O2:O5"/>
    <mergeCell ref="O6:O8"/>
    <mergeCell ref="O9:O13"/>
    <mergeCell ref="O14:O17"/>
    <mergeCell ref="O18:O21"/>
    <mergeCell ref="O22:O26"/>
    <mergeCell ref="O27:O29"/>
    <mergeCell ref="B31:D31"/>
    <mergeCell ref="A2:A15"/>
    <mergeCell ref="A17:A31"/>
    <mergeCell ref="B3:B4"/>
    <mergeCell ref="B5:B7"/>
    <mergeCell ref="B8:B11"/>
    <mergeCell ref="B12:B13"/>
    <mergeCell ref="B17:B18"/>
    <mergeCell ref="B19:B24"/>
    <mergeCell ref="B25:B28"/>
    <mergeCell ref="C3:C4"/>
    <mergeCell ref="C5:C7"/>
    <mergeCell ref="C8:C11"/>
    <mergeCell ref="C12:C13"/>
    <mergeCell ref="C17:C18"/>
    <mergeCell ref="C19:C24"/>
  </mergeCells>
  <phoneticPr fontId="10" type="noConversion"/>
  <conditionalFormatting sqref="Q2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{C96FBC8F-8181-46D8-8023-0E4353BE4A4C}</x14:id>
        </ext>
      </extLst>
    </cfRule>
  </conditionalFormatting>
  <conditionalFormatting sqref="Q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{06047E31-B138-4A55-A214-BE6DFBACA9EA}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{F385E052-362B-428D-AEB0-103293A15319}</x14:id>
        </ext>
      </extLst>
    </cfRule>
  </conditionalFormatting>
  <conditionalFormatting sqref="R33">
    <cfRule type="aboveAverage" dxfId="87" priority="1" aboveAverage="0"/>
    <cfRule type="aboveAverage" dxfId="86" priority="2"/>
  </conditionalFormatting>
  <conditionalFormatting sqref="Q2:Q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{75159F3A-163A-48A0-BE31-4D03D16D7C43}</x14:id>
        </ext>
      </extLst>
    </cfRule>
  </conditionalFormatting>
  <conditionalFormatting sqref="Q6:Q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{94CE8FB4-CB95-4B8D-BA0A-0BBAE0883C7A}</x14:id>
        </ext>
      </extLst>
    </cfRule>
  </conditionalFormatting>
  <conditionalFormatting sqref="Q9:Q1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{6635EFA5-DB41-4CC1-957A-2B9917DA85C4}</x14:id>
        </ext>
      </extLst>
    </cfRule>
  </conditionalFormatting>
  <conditionalFormatting sqref="Q14:Q1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{08D0A1B7-BE3C-4066-B607-A4E3E9F9D4DE}</x14:id>
        </ext>
      </extLst>
    </cfRule>
  </conditionalFormatting>
  <conditionalFormatting sqref="Q18:Q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{02734C0B-F10C-40B2-B670-7E422A905363}</x14:id>
        </ext>
      </extLst>
    </cfRule>
  </conditionalFormatting>
  <conditionalFormatting sqref="Q22:Q2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{83B08C23-D991-4C10-950E-B537EDA08D42}</x14:id>
        </ext>
      </extLst>
    </cfRule>
  </conditionalFormatting>
  <conditionalFormatting sqref="Q23:Q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{78AED8F6-F761-43CB-8677-FB5C2E2D0A15}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{7CC0964F-7711-479A-8D20-B4D523794D9D}</x14:id>
        </ext>
      </extLst>
    </cfRule>
  </conditionalFormatting>
  <conditionalFormatting sqref="R3:R4">
    <cfRule type="aboveAverage" dxfId="85" priority="23" aboveAverage="0"/>
    <cfRule type="aboveAverage" dxfId="84" priority="24"/>
  </conditionalFormatting>
  <conditionalFormatting sqref="R6:R7">
    <cfRule type="aboveAverage" dxfId="83" priority="21" aboveAverage="0"/>
    <cfRule type="aboveAverage" dxfId="82" priority="22"/>
  </conditionalFormatting>
  <conditionalFormatting sqref="R9:R12">
    <cfRule type="aboveAverage" dxfId="81" priority="17" aboveAverage="0"/>
    <cfRule type="aboveAverage" dxfId="80" priority="18"/>
  </conditionalFormatting>
  <conditionalFormatting sqref="R14:R16">
    <cfRule type="aboveAverage" dxfId="79" priority="19" aboveAverage="0"/>
    <cfRule type="aboveAverage" dxfId="78" priority="20"/>
  </conditionalFormatting>
  <conditionalFormatting sqref="R18:R21">
    <cfRule type="aboveAverage" dxfId="77" priority="13" aboveAverage="0"/>
    <cfRule type="aboveAverage" dxfId="76" priority="14"/>
  </conditionalFormatting>
  <conditionalFormatting sqref="R22:R25">
    <cfRule type="aboveAverage" dxfId="75" priority="27" aboveAverage="0"/>
    <cfRule type="aboveAverage" dxfId="74" priority="28"/>
  </conditionalFormatting>
  <conditionalFormatting sqref="R31:R32">
    <cfRule type="aboveAverage" dxfId="73" priority="15" aboveAverage="0"/>
    <cfRule type="aboveAverage" dxfId="72" priority="16"/>
  </conditionalFormatting>
  <conditionalFormatting sqref="Q22 Q2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{7DB51781-9EC2-4347-8787-79F79615D388}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6FBC8F-8181-46D8-8023-0E4353BE4A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06047E31-B138-4A55-A214-BE6DFBACA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385E052-362B-428D-AEB0-103293A15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75159F3A-163A-48A0-BE31-4D03D16D7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94CE8FB4-CB95-4B8D-BA0A-0BBAE0883C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6635EFA5-DB41-4CC1-957A-2B9917DA8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08D0A1B7-BE3C-4066-B607-A4E3E9F9D4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02734C0B-F10C-40B2-B670-7E422A905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83B08C23-D991-4C10-950E-B537EDA08D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78AED8F6-F761-43CB-8677-FB5C2E2D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CC0964F-7711-479A-8D20-B4D523794D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7DB51781-9EC2-4347-8787-79F79615D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9"/>
  <sheetViews>
    <sheetView workbookViewId="0">
      <selection activeCell="K2" sqref="K2"/>
    </sheetView>
  </sheetViews>
  <sheetFormatPr defaultColWidth="9" defaultRowHeight="17.25" x14ac:dyDescent="0.15"/>
  <cols>
    <col min="1" max="1" width="9.5" style="2" customWidth="1"/>
    <col min="2" max="2" width="12.625" style="1" customWidth="1"/>
    <col min="3" max="3" width="11.25" style="1" customWidth="1"/>
    <col min="4" max="4" width="10" style="1" customWidth="1"/>
    <col min="5" max="5" width="10.125" style="1" customWidth="1"/>
    <col min="6" max="6" width="8.5" style="3" customWidth="1"/>
    <col min="7" max="7" width="11.25" style="4" customWidth="1"/>
    <col min="8" max="8" width="9.625" style="1" customWidth="1"/>
    <col min="9" max="9" width="8.625" style="1" customWidth="1"/>
    <col min="10" max="10" width="10" style="1" customWidth="1"/>
    <col min="11" max="11" width="10.75" style="1" customWidth="1"/>
    <col min="12" max="12" width="16.5" style="1" customWidth="1"/>
    <col min="13" max="13" width="19.75" style="1" customWidth="1"/>
    <col min="14" max="14" width="13.375" style="5" customWidth="1"/>
    <col min="15" max="15" width="12.5" style="1" customWidth="1"/>
    <col min="16" max="16" width="13.375" style="1" customWidth="1"/>
    <col min="17" max="17" width="19.375" style="6" customWidth="1"/>
    <col min="18" max="18" width="13.625" style="1" customWidth="1"/>
    <col min="19" max="19" width="9" style="1"/>
  </cols>
  <sheetData>
    <row r="1" spans="1:18" s="1" customFormat="1" ht="18" customHeight="1" x14ac:dyDescent="0.15">
      <c r="A1" s="7" t="s">
        <v>15</v>
      </c>
      <c r="B1" s="8" t="s">
        <v>16</v>
      </c>
      <c r="C1" s="9" t="s">
        <v>17</v>
      </c>
      <c r="D1" s="8" t="s">
        <v>18</v>
      </c>
      <c r="E1" s="9" t="s">
        <v>19</v>
      </c>
      <c r="F1" s="8" t="s">
        <v>20</v>
      </c>
      <c r="G1" s="9" t="s">
        <v>21</v>
      </c>
      <c r="H1" s="10" t="s">
        <v>22</v>
      </c>
      <c r="I1" s="50" t="s">
        <v>23</v>
      </c>
      <c r="J1" s="51" t="s">
        <v>24</v>
      </c>
      <c r="K1" s="52" t="s">
        <v>25</v>
      </c>
      <c r="L1" s="25" t="s">
        <v>3</v>
      </c>
      <c r="M1" s="53" t="s">
        <v>4</v>
      </c>
      <c r="N1" s="54"/>
      <c r="O1" s="55" t="s">
        <v>18</v>
      </c>
      <c r="P1" s="55" t="s">
        <v>16</v>
      </c>
      <c r="Q1" s="72" t="s">
        <v>20</v>
      </c>
      <c r="R1" s="73" t="s">
        <v>22</v>
      </c>
    </row>
    <row r="2" spans="1:18" s="1" customFormat="1" ht="18" customHeight="1" x14ac:dyDescent="0.15">
      <c r="A2" s="96">
        <v>43436</v>
      </c>
      <c r="B2" s="11" t="s">
        <v>26</v>
      </c>
      <c r="C2" s="11">
        <f>F2</f>
        <v>906</v>
      </c>
      <c r="D2" s="11" t="s">
        <v>27</v>
      </c>
      <c r="E2" s="11">
        <v>837</v>
      </c>
      <c r="F2" s="11">
        <v>906</v>
      </c>
      <c r="G2" s="12">
        <f t="shared" ref="G2:G14" si="0">F2-E2</f>
        <v>69</v>
      </c>
      <c r="H2" s="13">
        <v>4.2354018799660604</v>
      </c>
      <c r="I2" s="26">
        <v>0</v>
      </c>
      <c r="J2" s="26">
        <v>363</v>
      </c>
      <c r="K2" s="13">
        <v>2.4958677685950401</v>
      </c>
      <c r="L2" s="56">
        <v>297848.75</v>
      </c>
      <c r="M2" s="57">
        <v>70323.61</v>
      </c>
      <c r="N2" s="35"/>
      <c r="O2" s="95" t="s">
        <v>28</v>
      </c>
      <c r="P2" s="11" t="s">
        <v>29</v>
      </c>
      <c r="Q2" s="59">
        <f>F3</f>
        <v>4360</v>
      </c>
      <c r="R2" s="74">
        <f>H3</f>
        <v>3.6349271327155601</v>
      </c>
    </row>
    <row r="3" spans="1:18" s="1" customFormat="1" ht="18" customHeight="1" x14ac:dyDescent="0.15">
      <c r="A3" s="97"/>
      <c r="B3" s="95" t="s">
        <v>30</v>
      </c>
      <c r="C3" s="99">
        <f>F3+F4</f>
        <v>4548</v>
      </c>
      <c r="D3" s="11" t="s">
        <v>28</v>
      </c>
      <c r="E3" s="11">
        <v>3921</v>
      </c>
      <c r="F3" s="11">
        <v>4360</v>
      </c>
      <c r="G3" s="15">
        <f t="shared" si="0"/>
        <v>439</v>
      </c>
      <c r="H3" s="13">
        <v>3.6349271327155601</v>
      </c>
      <c r="I3" s="11">
        <v>0</v>
      </c>
      <c r="J3" s="11">
        <v>677</v>
      </c>
      <c r="K3" s="13">
        <v>6.4401772525849301</v>
      </c>
      <c r="L3" s="1">
        <v>1370488.9356</v>
      </c>
      <c r="M3" s="57">
        <v>377033.4</v>
      </c>
      <c r="N3" s="49"/>
      <c r="O3" s="95"/>
      <c r="P3" s="11" t="s">
        <v>31</v>
      </c>
      <c r="Q3" s="59">
        <f>F17</f>
        <v>823</v>
      </c>
      <c r="R3" s="13">
        <f>H17</f>
        <v>3.1</v>
      </c>
    </row>
    <row r="4" spans="1:18" s="1" customFormat="1" ht="18" customHeight="1" x14ac:dyDescent="0.15">
      <c r="A4" s="97"/>
      <c r="B4" s="95"/>
      <c r="C4" s="101"/>
      <c r="D4" s="11" t="s">
        <v>32</v>
      </c>
      <c r="E4" s="11">
        <v>139</v>
      </c>
      <c r="F4" s="11">
        <v>188</v>
      </c>
      <c r="G4" s="15">
        <f t="shared" si="0"/>
        <v>49</v>
      </c>
      <c r="H4" s="13">
        <v>4.0010647186360897</v>
      </c>
      <c r="I4" s="11">
        <v>0</v>
      </c>
      <c r="J4" s="11">
        <v>51</v>
      </c>
      <c r="K4" s="13">
        <v>3.68627450980392</v>
      </c>
      <c r="L4" s="56">
        <v>69672.820552499805</v>
      </c>
      <c r="M4" s="57">
        <v>17413.57</v>
      </c>
      <c r="N4" s="49"/>
      <c r="O4" s="95"/>
      <c r="P4" s="11" t="s">
        <v>33</v>
      </c>
      <c r="Q4" s="75">
        <f>F19</f>
        <v>600</v>
      </c>
      <c r="R4" s="18">
        <f>H19</f>
        <v>3.3182377929665701</v>
      </c>
    </row>
    <row r="5" spans="1:18" s="1" customFormat="1" ht="18" customHeight="1" x14ac:dyDescent="0.15">
      <c r="A5" s="97"/>
      <c r="B5" s="99" t="s">
        <v>34</v>
      </c>
      <c r="C5" s="99">
        <f>F5+F6+F7</f>
        <v>756</v>
      </c>
      <c r="D5" s="11" t="s">
        <v>35</v>
      </c>
      <c r="E5" s="11">
        <v>556</v>
      </c>
      <c r="F5" s="11">
        <v>655</v>
      </c>
      <c r="G5" s="12">
        <f t="shared" si="0"/>
        <v>99</v>
      </c>
      <c r="H5" s="13">
        <v>3.0763325254524898</v>
      </c>
      <c r="I5" s="11">
        <v>0</v>
      </c>
      <c r="J5" s="11">
        <v>106</v>
      </c>
      <c r="K5" s="13">
        <v>6.1792452830188704</v>
      </c>
      <c r="L5" s="1">
        <v>289654.55</v>
      </c>
      <c r="M5" s="57">
        <v>94155.8</v>
      </c>
      <c r="N5" s="35"/>
      <c r="O5" s="95"/>
      <c r="P5" s="22" t="s">
        <v>36</v>
      </c>
      <c r="Q5" s="76">
        <f>SUM(Q2:Q4)</f>
        <v>5783</v>
      </c>
      <c r="R5" s="77">
        <f>AVERAGE(R2:R4)</f>
        <v>3.3510549752273771</v>
      </c>
    </row>
    <row r="6" spans="1:18" s="1" customFormat="1" ht="18" customHeight="1" x14ac:dyDescent="0.15">
      <c r="A6" s="97"/>
      <c r="B6" s="100"/>
      <c r="C6" s="100"/>
      <c r="D6" s="11" t="s">
        <v>37</v>
      </c>
      <c r="E6" s="11">
        <v>47</v>
      </c>
      <c r="F6" s="11">
        <v>66</v>
      </c>
      <c r="G6" s="12">
        <f t="shared" si="0"/>
        <v>19</v>
      </c>
      <c r="H6" s="13">
        <v>4.7</v>
      </c>
      <c r="I6" s="11">
        <v>0</v>
      </c>
      <c r="J6" s="11">
        <v>21</v>
      </c>
      <c r="K6" s="13">
        <v>3.14</v>
      </c>
      <c r="L6" s="56">
        <v>11730.83</v>
      </c>
      <c r="M6" s="57">
        <v>2496.31</v>
      </c>
      <c r="N6" s="35"/>
      <c r="O6" s="95" t="s">
        <v>32</v>
      </c>
      <c r="P6" s="11" t="s">
        <v>29</v>
      </c>
      <c r="Q6" s="59">
        <f>F4</f>
        <v>188</v>
      </c>
      <c r="R6" s="13">
        <f>H4</f>
        <v>4.0010647186360897</v>
      </c>
    </row>
    <row r="7" spans="1:18" s="1" customFormat="1" ht="18" customHeight="1" x14ac:dyDescent="0.15">
      <c r="A7" s="97"/>
      <c r="B7" s="101"/>
      <c r="C7" s="101"/>
      <c r="D7" s="11" t="s">
        <v>38</v>
      </c>
      <c r="E7" s="11">
        <v>43</v>
      </c>
      <c r="F7" s="11">
        <v>35</v>
      </c>
      <c r="G7" s="12">
        <f t="shared" si="0"/>
        <v>-8</v>
      </c>
      <c r="H7" s="13">
        <v>1.61</v>
      </c>
      <c r="I7" s="11">
        <v>0</v>
      </c>
      <c r="J7" s="11">
        <v>20</v>
      </c>
      <c r="K7" s="13">
        <v>1.75</v>
      </c>
      <c r="L7" s="56">
        <v>12212.82</v>
      </c>
      <c r="M7" s="57">
        <v>7592.99</v>
      </c>
      <c r="O7" s="95"/>
      <c r="P7" s="11" t="s">
        <v>33</v>
      </c>
      <c r="Q7" s="75">
        <f>F20</f>
        <v>66</v>
      </c>
      <c r="R7" s="65">
        <f>H20</f>
        <v>4.8388490168682896</v>
      </c>
    </row>
    <row r="8" spans="1:18" s="1" customFormat="1" ht="18" customHeight="1" x14ac:dyDescent="0.15">
      <c r="A8" s="97"/>
      <c r="B8" s="99" t="s">
        <v>39</v>
      </c>
      <c r="C8" s="99">
        <f>F8+F9+F10+F11</f>
        <v>1306</v>
      </c>
      <c r="D8" s="11" t="s">
        <v>40</v>
      </c>
      <c r="E8" s="11">
        <v>626</v>
      </c>
      <c r="F8" s="11">
        <v>639</v>
      </c>
      <c r="G8" s="15">
        <f t="shared" si="0"/>
        <v>13</v>
      </c>
      <c r="H8" s="13">
        <v>4.7016225392879001</v>
      </c>
      <c r="I8" s="11"/>
      <c r="J8" s="11">
        <v>194</v>
      </c>
      <c r="K8" s="13">
        <v>3.2938144329896901</v>
      </c>
      <c r="L8" s="56">
        <v>202722.68</v>
      </c>
      <c r="M8" s="57">
        <v>43117.599999999999</v>
      </c>
      <c r="N8" s="35"/>
      <c r="O8" s="95"/>
      <c r="P8" s="22" t="s">
        <v>36</v>
      </c>
      <c r="Q8" s="76">
        <f>SUM(Q6:Q7)</f>
        <v>254</v>
      </c>
      <c r="R8" s="77">
        <f>AVERAGE(R6:R7)</f>
        <v>4.4199568677521892</v>
      </c>
    </row>
    <row r="9" spans="1:18" s="1" customFormat="1" ht="18" customHeight="1" x14ac:dyDescent="0.15">
      <c r="A9" s="97"/>
      <c r="B9" s="100"/>
      <c r="C9" s="100"/>
      <c r="D9" s="11" t="s">
        <v>38</v>
      </c>
      <c r="E9" s="11">
        <v>224</v>
      </c>
      <c r="F9" s="11">
        <v>217</v>
      </c>
      <c r="G9" s="15">
        <f t="shared" si="0"/>
        <v>-7</v>
      </c>
      <c r="H9" s="13">
        <v>4.0183518629552299</v>
      </c>
      <c r="I9" s="11"/>
      <c r="J9" s="11">
        <v>90</v>
      </c>
      <c r="K9" s="13">
        <v>2.4111111111111101</v>
      </c>
      <c r="L9" s="56">
        <v>70906.31</v>
      </c>
      <c r="M9" s="57">
        <v>17645.62</v>
      </c>
      <c r="N9" s="35"/>
      <c r="O9" s="105" t="s">
        <v>38</v>
      </c>
      <c r="P9" s="11" t="s">
        <v>41</v>
      </c>
      <c r="Q9" s="75">
        <f>F9</f>
        <v>217</v>
      </c>
      <c r="R9" s="74">
        <f>H9</f>
        <v>4.0183518629552299</v>
      </c>
    </row>
    <row r="10" spans="1:18" s="1" customFormat="1" ht="18" customHeight="1" x14ac:dyDescent="0.15">
      <c r="A10" s="97"/>
      <c r="B10" s="100"/>
      <c r="C10" s="100"/>
      <c r="D10" s="11" t="s">
        <v>42</v>
      </c>
      <c r="E10" s="11">
        <v>279</v>
      </c>
      <c r="F10" s="11">
        <v>383</v>
      </c>
      <c r="G10" s="15">
        <f t="shared" si="0"/>
        <v>104</v>
      </c>
      <c r="H10" s="13">
        <v>7.7885096258104998</v>
      </c>
      <c r="I10" s="11">
        <v>1</v>
      </c>
      <c r="J10" s="11">
        <v>80</v>
      </c>
      <c r="K10" s="13">
        <v>4.7874999999999996</v>
      </c>
      <c r="L10" s="56">
        <v>204357.33</v>
      </c>
      <c r="M10" s="57">
        <v>26238.31</v>
      </c>
      <c r="N10" s="35"/>
      <c r="O10" s="105"/>
      <c r="P10" s="11" t="s">
        <v>33</v>
      </c>
      <c r="Q10" s="75">
        <f>F21</f>
        <v>426</v>
      </c>
      <c r="R10" s="65">
        <f>H21</f>
        <v>3.47322969342195</v>
      </c>
    </row>
    <row r="11" spans="1:18" s="1" customFormat="1" ht="18" customHeight="1" x14ac:dyDescent="0.15">
      <c r="A11" s="97"/>
      <c r="B11" s="100"/>
      <c r="C11" s="100"/>
      <c r="D11" s="11" t="s">
        <v>43</v>
      </c>
      <c r="E11" s="11">
        <v>79</v>
      </c>
      <c r="F11" s="11">
        <v>67</v>
      </c>
      <c r="G11" s="15">
        <f t="shared" si="0"/>
        <v>-12</v>
      </c>
      <c r="H11" s="13">
        <v>8.3527910207552001</v>
      </c>
      <c r="I11" s="11"/>
      <c r="J11" s="11">
        <v>24</v>
      </c>
      <c r="K11" s="13">
        <v>2.7916666666666701</v>
      </c>
      <c r="L11" s="1">
        <v>44011.19</v>
      </c>
      <c r="M11" s="57">
        <v>5269.04</v>
      </c>
      <c r="N11" s="35"/>
      <c r="O11" s="105"/>
      <c r="P11" s="11" t="s">
        <v>44</v>
      </c>
      <c r="Q11" s="78">
        <f>F27</f>
        <v>25</v>
      </c>
      <c r="R11" s="74">
        <f>H27</f>
        <v>1.2407914746433399</v>
      </c>
    </row>
    <row r="12" spans="1:18" s="1" customFormat="1" ht="18" customHeight="1" x14ac:dyDescent="0.15">
      <c r="A12" s="97"/>
      <c r="B12" s="99" t="s">
        <v>45</v>
      </c>
      <c r="C12" s="99">
        <f>F12+F13</f>
        <v>338</v>
      </c>
      <c r="D12" s="11" t="s">
        <v>46</v>
      </c>
      <c r="E12" s="11">
        <v>239</v>
      </c>
      <c r="F12" s="11">
        <v>327</v>
      </c>
      <c r="G12" s="12">
        <f t="shared" si="0"/>
        <v>88</v>
      </c>
      <c r="H12" s="19">
        <v>3.07684051547111</v>
      </c>
      <c r="I12" s="59">
        <v>0</v>
      </c>
      <c r="J12" s="59">
        <v>54</v>
      </c>
      <c r="K12" s="13">
        <v>6.0555555555555598</v>
      </c>
      <c r="L12" s="60">
        <v>157007.51999999999</v>
      </c>
      <c r="M12" s="57">
        <v>51028.813229196501</v>
      </c>
      <c r="N12" s="35"/>
      <c r="O12" s="105"/>
      <c r="P12" s="11" t="s">
        <v>47</v>
      </c>
      <c r="Q12" s="78">
        <f>F7</f>
        <v>35</v>
      </c>
      <c r="R12" s="74">
        <f>H7</f>
        <v>1.61</v>
      </c>
    </row>
    <row r="13" spans="1:18" s="1" customFormat="1" ht="18" customHeight="1" x14ac:dyDescent="0.15">
      <c r="A13" s="97"/>
      <c r="B13" s="101"/>
      <c r="C13" s="101"/>
      <c r="D13" s="11" t="s">
        <v>35</v>
      </c>
      <c r="E13" s="11">
        <v>19</v>
      </c>
      <c r="F13" s="11">
        <v>11</v>
      </c>
      <c r="G13" s="12">
        <f t="shared" si="0"/>
        <v>-8</v>
      </c>
      <c r="H13" s="19">
        <v>1.83162900756855</v>
      </c>
      <c r="I13" s="59">
        <v>0</v>
      </c>
      <c r="J13" s="59">
        <v>15</v>
      </c>
      <c r="K13" s="13">
        <v>0.73333333333333295</v>
      </c>
      <c r="L13" s="20">
        <v>4776.2347065000004</v>
      </c>
      <c r="M13" s="57">
        <v>2607.6430798834999</v>
      </c>
      <c r="N13" s="35"/>
      <c r="O13" s="105"/>
      <c r="P13" s="22" t="s">
        <v>36</v>
      </c>
      <c r="Q13" s="59">
        <f>SUM(Q9:Q12)</f>
        <v>703</v>
      </c>
      <c r="R13" s="77">
        <f>AVERAGE(R9:R11)</f>
        <v>2.9107910103401733</v>
      </c>
    </row>
    <row r="14" spans="1:18" s="1" customFormat="1" ht="18" customHeight="1" x14ac:dyDescent="0.15">
      <c r="A14" s="97"/>
      <c r="B14" s="16" t="s">
        <v>48</v>
      </c>
      <c r="C14" s="16">
        <f>F14</f>
        <v>34</v>
      </c>
      <c r="D14" s="11" t="s">
        <v>37</v>
      </c>
      <c r="E14" s="11">
        <v>22</v>
      </c>
      <c r="F14" s="11">
        <v>34</v>
      </c>
      <c r="G14" s="12">
        <f t="shared" si="0"/>
        <v>12</v>
      </c>
      <c r="H14" s="20">
        <v>1.6394078730380499</v>
      </c>
      <c r="I14" s="59">
        <v>0</v>
      </c>
      <c r="J14" s="59">
        <v>73</v>
      </c>
      <c r="K14" s="61">
        <v>0.465753424657534</v>
      </c>
      <c r="L14" s="20">
        <v>11787.534271500001</v>
      </c>
      <c r="M14" s="57">
        <v>7190.1169107209998</v>
      </c>
      <c r="N14" s="35"/>
      <c r="O14" s="95" t="s">
        <v>40</v>
      </c>
      <c r="P14" s="11" t="s">
        <v>41</v>
      </c>
      <c r="Q14" s="78">
        <f>F8</f>
        <v>639</v>
      </c>
      <c r="R14" s="74">
        <f>H8</f>
        <v>4.7016225392879001</v>
      </c>
    </row>
    <row r="15" spans="1:18" s="1" customFormat="1" ht="18" customHeight="1" x14ac:dyDescent="0.15">
      <c r="A15" s="98"/>
      <c r="B15" s="22" t="s">
        <v>49</v>
      </c>
      <c r="C15" s="22">
        <f t="shared" ref="C15:G15" si="1">SUM(C2:C14)</f>
        <v>7888</v>
      </c>
      <c r="D15" s="22"/>
      <c r="E15" s="22">
        <f t="shared" si="1"/>
        <v>7031</v>
      </c>
      <c r="F15" s="22">
        <f t="shared" si="1"/>
        <v>7888</v>
      </c>
      <c r="G15" s="23">
        <f t="shared" si="1"/>
        <v>857</v>
      </c>
      <c r="H15" s="24">
        <f>L15/M15</f>
        <v>3.8043605054418173</v>
      </c>
      <c r="I15" s="22">
        <f t="shared" ref="I15:M15" si="2">SUM(I2:I14)</f>
        <v>1</v>
      </c>
      <c r="J15" s="22">
        <f t="shared" si="2"/>
        <v>1768</v>
      </c>
      <c r="K15" s="62">
        <f t="shared" si="2"/>
        <v>44.230299338316662</v>
      </c>
      <c r="L15" s="63">
        <f t="shared" si="2"/>
        <v>2747177.5051305001</v>
      </c>
      <c r="M15" s="64">
        <f t="shared" si="2"/>
        <v>722112.82321980107</v>
      </c>
      <c r="N15" s="54"/>
      <c r="O15" s="95"/>
      <c r="P15" s="11" t="s">
        <v>33</v>
      </c>
      <c r="Q15" s="75">
        <f>F22</f>
        <v>166</v>
      </c>
      <c r="R15" s="68">
        <f>H22</f>
        <v>3.7811303885519201</v>
      </c>
    </row>
    <row r="16" spans="1:18" s="1" customFormat="1" ht="18" customHeight="1" x14ac:dyDescent="0.15">
      <c r="A16" s="7" t="s">
        <v>15</v>
      </c>
      <c r="B16" s="8" t="s">
        <v>16</v>
      </c>
      <c r="C16" s="9" t="s">
        <v>17</v>
      </c>
      <c r="D16" s="8" t="s">
        <v>18</v>
      </c>
      <c r="E16" s="9" t="s">
        <v>19</v>
      </c>
      <c r="F16" s="8" t="s">
        <v>20</v>
      </c>
      <c r="G16" s="9" t="s">
        <v>21</v>
      </c>
      <c r="H16" s="10" t="s">
        <v>22</v>
      </c>
      <c r="I16" s="50" t="s">
        <v>23</v>
      </c>
      <c r="J16" s="51" t="s">
        <v>24</v>
      </c>
      <c r="K16" s="52" t="s">
        <v>25</v>
      </c>
      <c r="L16" s="25" t="s">
        <v>3</v>
      </c>
      <c r="M16" s="53" t="s">
        <v>4</v>
      </c>
      <c r="N16" s="35"/>
      <c r="O16" s="95"/>
      <c r="P16" s="11" t="s">
        <v>44</v>
      </c>
      <c r="Q16" s="78">
        <f>F26</f>
        <v>78</v>
      </c>
      <c r="R16" s="74">
        <f>H26</f>
        <v>2.9116080830969202</v>
      </c>
    </row>
    <row r="17" spans="1:19" s="1" customFormat="1" ht="18" customHeight="1" x14ac:dyDescent="0.15">
      <c r="A17" s="96">
        <v>43436</v>
      </c>
      <c r="B17" s="102" t="s">
        <v>50</v>
      </c>
      <c r="C17" s="102">
        <f>F17+F18</f>
        <v>1323</v>
      </c>
      <c r="D17" s="11" t="s">
        <v>28</v>
      </c>
      <c r="E17" s="26">
        <v>775</v>
      </c>
      <c r="F17" s="26">
        <v>823</v>
      </c>
      <c r="G17" s="12">
        <f t="shared" ref="G17:G29" si="3">F17-E17</f>
        <v>48</v>
      </c>
      <c r="H17" s="13">
        <v>3.1</v>
      </c>
      <c r="I17" s="11"/>
      <c r="J17" s="11">
        <v>134</v>
      </c>
      <c r="K17" s="13">
        <v>6.14</v>
      </c>
      <c r="L17" s="35">
        <v>222879.63</v>
      </c>
      <c r="M17" s="57">
        <v>222879.63</v>
      </c>
      <c r="N17" s="35"/>
      <c r="O17" s="95"/>
      <c r="P17" s="22" t="s">
        <v>36</v>
      </c>
      <c r="Q17" s="59">
        <f>SUM(Q14:Q16)</f>
        <v>883</v>
      </c>
      <c r="R17" s="77">
        <f>AVERAGE(R14:R16)</f>
        <v>3.7981203369789136</v>
      </c>
    </row>
    <row r="18" spans="1:19" s="1" customFormat="1" ht="18" customHeight="1" x14ac:dyDescent="0.15">
      <c r="A18" s="97"/>
      <c r="B18" s="103"/>
      <c r="C18" s="103"/>
      <c r="D18" s="11" t="s">
        <v>27</v>
      </c>
      <c r="E18" s="26">
        <v>485</v>
      </c>
      <c r="F18" s="26">
        <v>500</v>
      </c>
      <c r="G18" s="12">
        <f t="shared" si="3"/>
        <v>15</v>
      </c>
      <c r="H18" s="13">
        <v>3.88</v>
      </c>
      <c r="I18" s="11"/>
      <c r="J18" s="11">
        <v>70</v>
      </c>
      <c r="K18" s="13">
        <v>7.1</v>
      </c>
      <c r="L18" s="56">
        <v>150781.68</v>
      </c>
      <c r="M18" s="57">
        <v>38867.620000000003</v>
      </c>
      <c r="N18" s="49"/>
      <c r="O18" s="95" t="s">
        <v>35</v>
      </c>
      <c r="P18" s="11" t="s">
        <v>47</v>
      </c>
      <c r="Q18" s="76">
        <f>F5</f>
        <v>655</v>
      </c>
      <c r="R18" s="13">
        <f>H5</f>
        <v>3.0763325254524898</v>
      </c>
    </row>
    <row r="19" spans="1:19" s="1" customFormat="1" ht="18" customHeight="1" x14ac:dyDescent="0.15">
      <c r="A19" s="97"/>
      <c r="B19" s="102" t="s">
        <v>51</v>
      </c>
      <c r="C19" s="102">
        <f>SUM(F19:F24)</f>
        <v>2178</v>
      </c>
      <c r="D19" s="11" t="s">
        <v>28</v>
      </c>
      <c r="E19" s="26">
        <v>573</v>
      </c>
      <c r="F19" s="26">
        <v>600</v>
      </c>
      <c r="G19" s="12">
        <f t="shared" si="3"/>
        <v>27</v>
      </c>
      <c r="H19" s="13">
        <v>3.3182377929665701</v>
      </c>
      <c r="I19" s="11">
        <v>0</v>
      </c>
      <c r="J19" s="11">
        <v>82</v>
      </c>
      <c r="K19" s="13">
        <v>7.2289156626505999</v>
      </c>
      <c r="L19" s="56">
        <v>173252.09520000001</v>
      </c>
      <c r="M19" s="57">
        <v>52052.220429000001</v>
      </c>
      <c r="N19" s="49"/>
      <c r="O19" s="95"/>
      <c r="P19" s="11" t="s">
        <v>52</v>
      </c>
      <c r="Q19" s="76">
        <f>F13</f>
        <v>11</v>
      </c>
      <c r="R19" s="13">
        <f>H13</f>
        <v>1.83162900756855</v>
      </c>
    </row>
    <row r="20" spans="1:19" s="1" customFormat="1" ht="18" customHeight="1" x14ac:dyDescent="0.15">
      <c r="A20" s="97"/>
      <c r="B20" s="103"/>
      <c r="C20" s="103"/>
      <c r="D20" s="11" t="s">
        <v>32</v>
      </c>
      <c r="E20" s="26">
        <v>41</v>
      </c>
      <c r="F20" s="26">
        <v>66</v>
      </c>
      <c r="G20" s="15">
        <f t="shared" si="3"/>
        <v>25</v>
      </c>
      <c r="H20" s="13">
        <v>4.8388490168682896</v>
      </c>
      <c r="I20" s="11">
        <v>0</v>
      </c>
      <c r="J20" s="11">
        <v>16</v>
      </c>
      <c r="K20" s="13">
        <v>3.8823529411764701</v>
      </c>
      <c r="L20" s="56">
        <v>27786.9912</v>
      </c>
      <c r="M20" s="57">
        <v>5735.338401</v>
      </c>
      <c r="N20" s="49"/>
      <c r="O20" s="95"/>
      <c r="P20" s="11" t="s">
        <v>44</v>
      </c>
      <c r="Q20" s="79">
        <f>F25</f>
        <v>166</v>
      </c>
      <c r="R20" s="74">
        <f>H25</f>
        <v>3.91011797587861</v>
      </c>
    </row>
    <row r="21" spans="1:19" s="1" customFormat="1" ht="18" customHeight="1" x14ac:dyDescent="0.15">
      <c r="A21" s="97"/>
      <c r="B21" s="103"/>
      <c r="C21" s="103"/>
      <c r="D21" s="11" t="s">
        <v>38</v>
      </c>
      <c r="E21" s="26">
        <v>362</v>
      </c>
      <c r="F21" s="26">
        <v>426</v>
      </c>
      <c r="G21" s="15">
        <f t="shared" si="3"/>
        <v>64</v>
      </c>
      <c r="H21" s="13">
        <v>3.47322969342195</v>
      </c>
      <c r="I21" s="11">
        <v>0</v>
      </c>
      <c r="J21" s="11">
        <v>67</v>
      </c>
      <c r="K21" s="13">
        <v>6.1739130434782599</v>
      </c>
      <c r="L21" s="56">
        <v>130180.402</v>
      </c>
      <c r="M21" s="57">
        <v>37115.011409999999</v>
      </c>
      <c r="N21" s="49"/>
      <c r="O21" s="95"/>
      <c r="P21" s="22" t="s">
        <v>36</v>
      </c>
      <c r="Q21" s="76">
        <f>Q20+Q19+Q18</f>
        <v>832</v>
      </c>
      <c r="R21" s="77">
        <f>AVERAGE(R18:R20)</f>
        <v>2.9393598362998836</v>
      </c>
    </row>
    <row r="22" spans="1:19" s="1" customFormat="1" ht="18" customHeight="1" x14ac:dyDescent="0.15">
      <c r="A22" s="97"/>
      <c r="B22" s="103"/>
      <c r="C22" s="103"/>
      <c r="D22" s="11" t="s">
        <v>40</v>
      </c>
      <c r="E22" s="26">
        <v>117</v>
      </c>
      <c r="F22" s="26">
        <v>166</v>
      </c>
      <c r="G22" s="15">
        <f t="shared" si="3"/>
        <v>49</v>
      </c>
      <c r="H22" s="13">
        <v>3.7811303885519201</v>
      </c>
      <c r="I22" s="11">
        <v>0</v>
      </c>
      <c r="J22" s="11">
        <v>27</v>
      </c>
      <c r="K22" s="13">
        <v>6.64</v>
      </c>
      <c r="L22" s="56">
        <v>49062.465900000003</v>
      </c>
      <c r="M22" s="57">
        <v>12988.624104</v>
      </c>
      <c r="N22" s="49"/>
      <c r="O22" s="99" t="s">
        <v>27</v>
      </c>
      <c r="P22" s="11" t="s">
        <v>53</v>
      </c>
      <c r="Q22" s="78">
        <f>F2</f>
        <v>906</v>
      </c>
      <c r="R22" s="13">
        <f>H2</f>
        <v>4.2354018799660604</v>
      </c>
    </row>
    <row r="23" spans="1:19" s="1" customFormat="1" ht="18" customHeight="1" x14ac:dyDescent="0.15">
      <c r="A23" s="97"/>
      <c r="B23" s="103"/>
      <c r="C23" s="103"/>
      <c r="D23" s="11" t="s">
        <v>27</v>
      </c>
      <c r="E23" s="26">
        <v>725</v>
      </c>
      <c r="F23" s="26">
        <v>812</v>
      </c>
      <c r="G23" s="12">
        <f t="shared" si="3"/>
        <v>87</v>
      </c>
      <c r="H23" s="13">
        <v>3.6799273762382798</v>
      </c>
      <c r="I23" s="11">
        <v>0</v>
      </c>
      <c r="J23" s="11">
        <v>147</v>
      </c>
      <c r="K23" s="13">
        <v>5.2727272727272698</v>
      </c>
      <c r="L23" s="56">
        <v>259361.16500000001</v>
      </c>
      <c r="M23" s="57">
        <v>70204.334468999994</v>
      </c>
      <c r="N23" s="49"/>
      <c r="O23" s="100"/>
      <c r="P23" s="29" t="s">
        <v>33</v>
      </c>
      <c r="Q23" s="78">
        <f>F23</f>
        <v>812</v>
      </c>
      <c r="R23" s="13">
        <f>H23</f>
        <v>3.6799273762382798</v>
      </c>
      <c r="S23" s="35"/>
    </row>
    <row r="24" spans="1:19" s="1" customFormat="1" ht="18" customHeight="1" x14ac:dyDescent="0.15">
      <c r="A24" s="97"/>
      <c r="B24" s="104"/>
      <c r="C24" s="104"/>
      <c r="D24" s="1" t="s">
        <v>54</v>
      </c>
      <c r="E24" s="26">
        <v>30</v>
      </c>
      <c r="F24" s="11">
        <v>108</v>
      </c>
      <c r="G24" s="12">
        <f t="shared" si="3"/>
        <v>78</v>
      </c>
      <c r="H24" s="13">
        <v>2.6837939988172401</v>
      </c>
      <c r="I24" s="11">
        <v>29</v>
      </c>
      <c r="J24" s="11">
        <v>17</v>
      </c>
      <c r="K24" s="13">
        <v>2.5714285714285698</v>
      </c>
      <c r="L24" s="56">
        <v>21070</v>
      </c>
      <c r="M24" s="57">
        <v>11641.711164</v>
      </c>
      <c r="N24" s="49"/>
      <c r="O24" s="100"/>
      <c r="P24" s="29" t="s">
        <v>31</v>
      </c>
      <c r="Q24" s="78">
        <f>F18</f>
        <v>500</v>
      </c>
      <c r="R24" s="13">
        <f>H18</f>
        <v>3.88</v>
      </c>
    </row>
    <row r="25" spans="1:19" s="1" customFormat="1" ht="18" customHeight="1" x14ac:dyDescent="0.15">
      <c r="A25" s="97"/>
      <c r="B25" s="102" t="s">
        <v>55</v>
      </c>
      <c r="C25" s="102">
        <f>SUM(F25:F28)</f>
        <v>434</v>
      </c>
      <c r="D25" s="27" t="s">
        <v>35</v>
      </c>
      <c r="E25" s="11">
        <v>128</v>
      </c>
      <c r="F25" s="11">
        <v>166</v>
      </c>
      <c r="G25" s="15">
        <f t="shared" si="3"/>
        <v>38</v>
      </c>
      <c r="H25" s="13">
        <v>3.91011797587861</v>
      </c>
      <c r="I25" s="11">
        <v>0</v>
      </c>
      <c r="J25" s="11">
        <v>31</v>
      </c>
      <c r="K25" s="13">
        <v>5.3548387096774199</v>
      </c>
      <c r="L25" s="56">
        <v>76555.769736749993</v>
      </c>
      <c r="M25" s="57">
        <v>19578.89</v>
      </c>
      <c r="N25" s="35"/>
      <c r="O25" s="100"/>
      <c r="P25" s="29" t="s">
        <v>56</v>
      </c>
      <c r="Q25" s="78">
        <f>F29</f>
        <v>151</v>
      </c>
      <c r="R25" s="13">
        <f>H29</f>
        <v>3.5</v>
      </c>
    </row>
    <row r="26" spans="1:19" s="1" customFormat="1" ht="18" customHeight="1" x14ac:dyDescent="0.15">
      <c r="A26" s="97"/>
      <c r="B26" s="103"/>
      <c r="C26" s="103"/>
      <c r="D26" s="27" t="s">
        <v>40</v>
      </c>
      <c r="E26" s="11">
        <v>75</v>
      </c>
      <c r="F26" s="11">
        <v>78</v>
      </c>
      <c r="G26" s="12">
        <f t="shared" si="3"/>
        <v>3</v>
      </c>
      <c r="H26" s="13">
        <v>2.9116080830969202</v>
      </c>
      <c r="I26" s="11">
        <v>1</v>
      </c>
      <c r="J26" s="11">
        <v>30</v>
      </c>
      <c r="K26" s="13">
        <v>2.6</v>
      </c>
      <c r="L26" s="56">
        <v>26161.293600000001</v>
      </c>
      <c r="M26" s="57">
        <v>8985.17</v>
      </c>
      <c r="N26" s="35"/>
      <c r="O26" s="101"/>
      <c r="P26" s="22" t="s">
        <v>36</v>
      </c>
      <c r="Q26" s="59">
        <f>SUM(Q22:Q25)</f>
        <v>2369</v>
      </c>
      <c r="R26" s="80">
        <f>AVERAGE(R22:R25)</f>
        <v>3.823832314051085</v>
      </c>
    </row>
    <row r="27" spans="1:19" s="1" customFormat="1" ht="18" customHeight="1" x14ac:dyDescent="0.15">
      <c r="A27" s="97"/>
      <c r="B27" s="103"/>
      <c r="C27" s="103"/>
      <c r="D27" s="27" t="s">
        <v>38</v>
      </c>
      <c r="E27" s="11">
        <v>72</v>
      </c>
      <c r="F27" s="11">
        <v>25</v>
      </c>
      <c r="G27" s="12">
        <f t="shared" si="3"/>
        <v>-47</v>
      </c>
      <c r="H27" s="13">
        <v>1.2407914746433399</v>
      </c>
      <c r="I27" s="11">
        <v>2</v>
      </c>
      <c r="J27" s="11">
        <v>22</v>
      </c>
      <c r="K27" s="13">
        <v>1.13636363636364</v>
      </c>
      <c r="L27" s="56">
        <v>9065.1852899999994</v>
      </c>
      <c r="M27" s="57">
        <v>7305.97</v>
      </c>
      <c r="N27" s="49"/>
      <c r="O27" s="106" t="s">
        <v>37</v>
      </c>
      <c r="P27" s="11" t="s">
        <v>47</v>
      </c>
      <c r="Q27" s="59">
        <f>F6</f>
        <v>66</v>
      </c>
      <c r="R27" s="13">
        <f>H6</f>
        <v>4.7</v>
      </c>
    </row>
    <row r="28" spans="1:19" s="1" customFormat="1" ht="18" customHeight="1" x14ac:dyDescent="0.15">
      <c r="A28" s="97"/>
      <c r="B28" s="103"/>
      <c r="C28" s="103"/>
      <c r="D28" s="27" t="s">
        <v>57</v>
      </c>
      <c r="E28" s="11">
        <v>119</v>
      </c>
      <c r="F28" s="11">
        <v>165</v>
      </c>
      <c r="G28" s="12">
        <f t="shared" si="3"/>
        <v>46</v>
      </c>
      <c r="H28" s="13">
        <v>2.4679615381672502</v>
      </c>
      <c r="I28" s="11">
        <v>0</v>
      </c>
      <c r="J28" s="11">
        <v>43</v>
      </c>
      <c r="K28" s="61">
        <v>3.8372093023255802</v>
      </c>
      <c r="L28" s="56">
        <v>56122.852116000002</v>
      </c>
      <c r="M28" s="57">
        <v>22740.57</v>
      </c>
      <c r="N28"/>
      <c r="O28" s="107"/>
      <c r="P28" s="11" t="s">
        <v>44</v>
      </c>
      <c r="Q28" s="59">
        <f>F28</f>
        <v>165</v>
      </c>
      <c r="R28" s="13">
        <f>H28</f>
        <v>2.4679615381672502</v>
      </c>
    </row>
    <row r="29" spans="1:19" s="1" customFormat="1" ht="18" customHeight="1" x14ac:dyDescent="0.15">
      <c r="A29" s="97"/>
      <c r="B29" s="29" t="s">
        <v>58</v>
      </c>
      <c r="C29" s="29">
        <f>F29</f>
        <v>151</v>
      </c>
      <c r="D29" s="27" t="s">
        <v>27</v>
      </c>
      <c r="E29" s="11">
        <v>125</v>
      </c>
      <c r="F29" s="11">
        <v>151</v>
      </c>
      <c r="G29" s="12">
        <f t="shared" si="3"/>
        <v>26</v>
      </c>
      <c r="H29" s="13">
        <v>3.5</v>
      </c>
      <c r="I29" s="11">
        <v>0</v>
      </c>
      <c r="J29" s="11">
        <v>77</v>
      </c>
      <c r="K29" s="61">
        <v>1.9</v>
      </c>
      <c r="L29" s="56">
        <v>51988.75</v>
      </c>
      <c r="M29" s="57">
        <v>14825.06</v>
      </c>
      <c r="N29" s="35"/>
      <c r="O29" s="107"/>
      <c r="P29" s="11" t="s">
        <v>48</v>
      </c>
      <c r="Q29" s="59">
        <f>F14</f>
        <v>34</v>
      </c>
      <c r="R29" s="13">
        <f>H14</f>
        <v>1.6394078730380499</v>
      </c>
    </row>
    <row r="30" spans="1:19" s="1" customFormat="1" ht="18" customHeight="1" x14ac:dyDescent="0.15">
      <c r="A30" s="97"/>
      <c r="B30" s="21" t="s">
        <v>49</v>
      </c>
      <c r="C30" s="22">
        <f>SUM(C17:C29)</f>
        <v>4086</v>
      </c>
      <c r="D30" s="22"/>
      <c r="E30" s="22">
        <f>SUM(E17:E29)</f>
        <v>3627</v>
      </c>
      <c r="F30" s="22">
        <f>SUM(F17:F29)</f>
        <v>4086</v>
      </c>
      <c r="G30" s="30">
        <f>SUM(G17:G29)</f>
        <v>459</v>
      </c>
      <c r="H30" s="24">
        <f>L30/M30</f>
        <v>2.3894458616185856</v>
      </c>
      <c r="I30" s="66">
        <f>SUM(I17:I29)</f>
        <v>32</v>
      </c>
      <c r="J30" s="66">
        <f>SUM(J17:J29)</f>
        <v>763</v>
      </c>
      <c r="K30" s="24"/>
      <c r="L30" s="67">
        <f>SUM(L17:L29)</f>
        <v>1254268.2800427498</v>
      </c>
      <c r="M30" s="67">
        <f>SUM(M17:M29)</f>
        <v>524920.14997699996</v>
      </c>
      <c r="N30" s="35"/>
      <c r="O30" s="108"/>
      <c r="P30" s="22" t="s">
        <v>36</v>
      </c>
      <c r="Q30" s="59">
        <f>SUM(Q27:Q29)</f>
        <v>265</v>
      </c>
      <c r="R30" s="81">
        <f>AVERAGE(R27:R29)</f>
        <v>2.9357898037351</v>
      </c>
    </row>
    <row r="31" spans="1:19" s="1" customFormat="1" ht="18" customHeight="1" x14ac:dyDescent="0.15">
      <c r="A31" s="98"/>
      <c r="B31" s="95" t="s">
        <v>60</v>
      </c>
      <c r="C31" s="95"/>
      <c r="D31" s="95"/>
      <c r="E31" s="31">
        <f t="shared" ref="E31:G31" si="4">E30+E15</f>
        <v>10658</v>
      </c>
      <c r="F31" s="31">
        <f t="shared" si="4"/>
        <v>11974</v>
      </c>
      <c r="G31" s="32">
        <f t="shared" si="4"/>
        <v>1316</v>
      </c>
      <c r="H31" s="13">
        <f>L31/M31</f>
        <v>3.2087730406321504</v>
      </c>
      <c r="I31" s="69">
        <f t="shared" ref="I31:M31" si="5">I30+I15</f>
        <v>33</v>
      </c>
      <c r="J31" s="69">
        <f t="shared" si="5"/>
        <v>2531</v>
      </c>
      <c r="K31" s="13"/>
      <c r="L31" s="57">
        <f t="shared" si="5"/>
        <v>4001445.7851732499</v>
      </c>
      <c r="M31" s="57">
        <f t="shared" si="5"/>
        <v>1247032.973196801</v>
      </c>
      <c r="N31" s="5"/>
      <c r="O31" s="11" t="s">
        <v>59</v>
      </c>
      <c r="P31" s="11" t="s">
        <v>52</v>
      </c>
      <c r="Q31" s="11">
        <f>F12</f>
        <v>327</v>
      </c>
      <c r="R31" s="13">
        <f>H12</f>
        <v>3.07684051547111</v>
      </c>
    </row>
    <row r="32" spans="1:19" s="1" customFormat="1" ht="18" customHeight="1" x14ac:dyDescent="0.15">
      <c r="A32" s="82"/>
      <c r="B32" s="5"/>
      <c r="C32" s="5"/>
      <c r="D32" s="5"/>
      <c r="E32" s="5"/>
      <c r="F32" s="34"/>
      <c r="G32" s="35"/>
      <c r="N32" s="35"/>
      <c r="O32" s="13" t="s">
        <v>61</v>
      </c>
      <c r="P32" s="11" t="s">
        <v>41</v>
      </c>
      <c r="Q32" s="78">
        <f>F10</f>
        <v>383</v>
      </c>
      <c r="R32" s="74">
        <f>H10</f>
        <v>7.7885096258104998</v>
      </c>
    </row>
    <row r="33" spans="1:18" s="1" customFormat="1" ht="18" customHeight="1" x14ac:dyDescent="0.15">
      <c r="A33" s="33"/>
      <c r="B33" s="36"/>
      <c r="C33" s="36"/>
      <c r="D33" s="5"/>
      <c r="E33" s="37"/>
      <c r="F33" s="34"/>
      <c r="G33" s="35"/>
      <c r="H33" s="4"/>
      <c r="I33" s="4"/>
      <c r="J33" s="4"/>
      <c r="K33" s="4"/>
      <c r="M33" s="4"/>
      <c r="N33" s="5"/>
      <c r="O33" s="13" t="s">
        <v>54</v>
      </c>
      <c r="P33" s="11" t="s">
        <v>33</v>
      </c>
      <c r="Q33" s="78">
        <f>F24</f>
        <v>108</v>
      </c>
      <c r="R33" s="74">
        <f>H24</f>
        <v>2.6837939988172401</v>
      </c>
    </row>
    <row r="34" spans="1:18" s="1" customFormat="1" ht="18" customHeight="1" x14ac:dyDescent="0.15">
      <c r="A34" s="33"/>
      <c r="B34" s="38"/>
      <c r="C34" s="38"/>
      <c r="D34" s="38"/>
      <c r="E34" s="38"/>
      <c r="F34" s="38"/>
      <c r="G34" s="35"/>
      <c r="N34" s="35"/>
      <c r="O34" s="13" t="s">
        <v>43</v>
      </c>
      <c r="P34" s="13" t="s">
        <v>41</v>
      </c>
      <c r="Q34" s="59">
        <f>F11</f>
        <v>67</v>
      </c>
      <c r="R34" s="74">
        <f>H11</f>
        <v>8.3527910207552001</v>
      </c>
    </row>
    <row r="35" spans="1:18" s="1" customFormat="1" ht="18" customHeight="1" x14ac:dyDescent="0.15">
      <c r="A35" s="33"/>
      <c r="B35"/>
      <c r="G35" s="35"/>
      <c r="H35" s="4"/>
      <c r="I35" s="4"/>
      <c r="J35" s="4"/>
      <c r="K35" s="4"/>
      <c r="L35" s="5"/>
      <c r="M35" s="4"/>
      <c r="N35" s="49"/>
      <c r="O35" s="35"/>
      <c r="P35" s="35"/>
      <c r="Q35" s="6">
        <f>Q34+Q32+Q28+Q27+Q31+Q26+Q21+Q17+Q13+Q8+Q5+Q29+Q33</f>
        <v>11974</v>
      </c>
      <c r="R35" s="1">
        <f>R34+R32+R28+R27+R31+R25+R24+R23+R22+R20+R19+R18+R16+R15+R14+R12+R11+R10+R9+R7+R6+R4+R3+R2+R29+R33</f>
        <v>95.452526040307134</v>
      </c>
    </row>
    <row r="36" spans="1:18" s="1" customFormat="1" ht="18" customHeight="1" x14ac:dyDescent="0.15">
      <c r="A36" s="33"/>
      <c r="B36"/>
      <c r="C36" s="5"/>
      <c r="D36" s="34"/>
      <c r="E36" s="5"/>
      <c r="F36" s="34"/>
      <c r="G36" s="39"/>
      <c r="H36" s="39"/>
      <c r="I36" s="39"/>
      <c r="J36" s="39"/>
      <c r="K36" s="39"/>
      <c r="L36" s="5"/>
      <c r="M36" s="39"/>
      <c r="N36" s="49"/>
      <c r="O36" s="35"/>
      <c r="P36" s="35"/>
      <c r="Q36" s="6"/>
    </row>
    <row r="37" spans="1:18" s="1" customFormat="1" ht="18" customHeight="1" x14ac:dyDescent="0.15">
      <c r="A37" s="33"/>
      <c r="B37"/>
      <c r="C37" s="40"/>
      <c r="D37" s="5"/>
      <c r="E37" s="5"/>
      <c r="F37" s="5"/>
      <c r="G37" s="39"/>
      <c r="H37" s="39">
        <f>H27+H26+H25+H23+H22+H21+H20+H19+H18+H17+H13+H12+H11+H10+H9+H8+H7+H5+H4+H3+H2+H28+H29+H6+H14+H24</f>
        <v>95.452526040307092</v>
      </c>
      <c r="I37" s="39"/>
      <c r="J37" s="39"/>
      <c r="K37" s="39"/>
      <c r="L37" s="5"/>
      <c r="M37" s="39"/>
      <c r="N37" s="49"/>
      <c r="O37" s="35"/>
      <c r="P37" s="70"/>
      <c r="Q37" s="35"/>
    </row>
    <row r="38" spans="1:18" s="1" customFormat="1" ht="18" customHeight="1" x14ac:dyDescent="0.15">
      <c r="A38" s="33"/>
      <c r="B38"/>
      <c r="C38" s="40"/>
      <c r="D38" s="5"/>
      <c r="E38" s="5"/>
      <c r="F38" s="39"/>
      <c r="G38" s="39"/>
      <c r="H38" s="42"/>
      <c r="I38" s="42"/>
      <c r="J38" s="42"/>
      <c r="K38" s="42"/>
      <c r="L38" s="5"/>
      <c r="M38" s="42"/>
      <c r="N38" s="49"/>
      <c r="O38" s="35"/>
      <c r="P38" s="35"/>
    </row>
    <row r="39" spans="1:18" s="1" customFormat="1" ht="18" customHeight="1" x14ac:dyDescent="0.15">
      <c r="A39" s="41"/>
      <c r="B39"/>
      <c r="C39" s="40"/>
      <c r="D39" s="5"/>
      <c r="E39" s="5"/>
      <c r="F39" s="39"/>
      <c r="G39" s="5"/>
      <c r="H39" s="5"/>
      <c r="I39" s="5"/>
      <c r="J39" s="5"/>
      <c r="K39" s="5"/>
      <c r="L39" s="5"/>
      <c r="M39" s="5"/>
      <c r="N39" s="45"/>
      <c r="O39" s="49"/>
    </row>
    <row r="40" spans="1:18" s="1" customFormat="1" ht="18" customHeight="1" x14ac:dyDescent="0.15">
      <c r="A40" s="43" t="s">
        <v>63</v>
      </c>
      <c r="B40" s="43" t="s">
        <v>64</v>
      </c>
      <c r="C40" s="44" t="s">
        <v>94</v>
      </c>
      <c r="D40" s="5"/>
      <c r="E40" s="5"/>
      <c r="F40" s="5"/>
      <c r="G40" s="5"/>
      <c r="H40" s="45"/>
      <c r="I40" s="45"/>
      <c r="J40" s="45"/>
      <c r="K40" s="45"/>
      <c r="L40" s="5"/>
      <c r="M40" s="45"/>
      <c r="N40" s="5"/>
      <c r="O40" s="49"/>
    </row>
    <row r="41" spans="1:18" s="1" customFormat="1" ht="18" customHeight="1" x14ac:dyDescent="0.15">
      <c r="A41" s="43" t="s">
        <v>66</v>
      </c>
      <c r="B41" s="43" t="s">
        <v>67</v>
      </c>
      <c r="C41" s="46">
        <v>6.9356999999999998</v>
      </c>
      <c r="D41" s="39"/>
      <c r="E41" s="5"/>
      <c r="F41" s="39"/>
      <c r="G41" s="39"/>
      <c r="H41" s="39"/>
      <c r="I41" s="39"/>
      <c r="J41" s="39"/>
      <c r="K41" s="39"/>
      <c r="L41" s="5"/>
      <c r="M41" s="39"/>
      <c r="N41" s="47"/>
      <c r="O41" s="49"/>
    </row>
    <row r="42" spans="1:18" s="1" customFormat="1" ht="18" customHeight="1" x14ac:dyDescent="0.15">
      <c r="A42" s="43" t="s">
        <v>68</v>
      </c>
      <c r="B42" s="43" t="s">
        <v>69</v>
      </c>
      <c r="C42" s="46">
        <v>0.88680000000000003</v>
      </c>
      <c r="D42" s="39"/>
      <c r="E42" s="5"/>
      <c r="F42" s="39"/>
      <c r="G42" s="5"/>
      <c r="H42" s="47"/>
      <c r="I42" s="47"/>
      <c r="J42" s="47"/>
      <c r="K42" s="47"/>
      <c r="L42" s="5"/>
      <c r="M42" s="47"/>
      <c r="N42" s="48"/>
      <c r="O42" s="35"/>
      <c r="P42" s="6"/>
    </row>
    <row r="43" spans="1:18" s="1" customFormat="1" ht="18" customHeight="1" x14ac:dyDescent="0.15">
      <c r="A43" s="43" t="s">
        <v>70</v>
      </c>
      <c r="B43" s="43" t="s">
        <v>71</v>
      </c>
      <c r="C43" s="46">
        <v>6.1152999999999999E-2</v>
      </c>
      <c r="D43" s="39"/>
      <c r="E43" s="5"/>
      <c r="F43" s="39"/>
      <c r="G43" s="5"/>
      <c r="H43" s="48"/>
      <c r="I43" s="48"/>
      <c r="J43" s="48"/>
      <c r="K43" s="48"/>
      <c r="L43" s="35"/>
      <c r="M43" s="48"/>
      <c r="N43" s="48"/>
      <c r="O43" s="5"/>
      <c r="P43" s="6"/>
    </row>
    <row r="44" spans="1:18" s="1" customFormat="1" ht="18" customHeight="1" x14ac:dyDescent="0.15">
      <c r="A44" s="43" t="s">
        <v>72</v>
      </c>
      <c r="B44" s="43" t="s">
        <v>73</v>
      </c>
      <c r="C44" s="46">
        <v>1.8883000000000001</v>
      </c>
      <c r="D44" s="39"/>
      <c r="E44" s="39"/>
      <c r="F44" s="39"/>
      <c r="G44" s="5"/>
      <c r="H44" s="48"/>
      <c r="I44" s="48"/>
      <c r="J44" s="48"/>
      <c r="K44" s="48"/>
      <c r="L44" s="35"/>
      <c r="M44" s="48"/>
      <c r="N44" s="5"/>
      <c r="O44" s="5"/>
    </row>
    <row r="45" spans="1:18" s="1" customFormat="1" ht="18" customHeight="1" x14ac:dyDescent="0.15">
      <c r="A45" s="43" t="s">
        <v>74</v>
      </c>
      <c r="B45" s="43" t="s">
        <v>75</v>
      </c>
      <c r="C45" s="46">
        <v>0.2253</v>
      </c>
      <c r="D45" s="5"/>
      <c r="E45" s="5"/>
      <c r="F45" s="39"/>
      <c r="G45" s="39"/>
      <c r="H45" s="39"/>
      <c r="I45" s="39"/>
      <c r="J45" s="39"/>
      <c r="K45" s="39"/>
      <c r="L45" s="70"/>
      <c r="M45" s="39"/>
      <c r="N45" s="45"/>
    </row>
    <row r="46" spans="1:18" s="1" customFormat="1" ht="18" customHeight="1" x14ac:dyDescent="0.15">
      <c r="A46" s="43" t="s">
        <v>76</v>
      </c>
      <c r="B46" s="43" t="s">
        <v>77</v>
      </c>
      <c r="C46" s="46">
        <v>5.0644</v>
      </c>
      <c r="D46" s="5"/>
      <c r="E46" s="5"/>
      <c r="F46" s="5"/>
      <c r="G46" s="5"/>
      <c r="H46" s="45"/>
      <c r="I46" s="45"/>
      <c r="J46" s="45"/>
      <c r="K46" s="45"/>
      <c r="L46" s="39"/>
      <c r="M46" s="45"/>
      <c r="N46" s="35"/>
    </row>
    <row r="47" spans="1:18" s="1" customFormat="1" ht="18" customHeight="1" x14ac:dyDescent="0.15">
      <c r="A47" s="43" t="s">
        <v>78</v>
      </c>
      <c r="B47" s="43" t="s">
        <v>79</v>
      </c>
      <c r="C47" s="46">
        <v>0.2107</v>
      </c>
      <c r="D47" s="5"/>
      <c r="E47" s="5"/>
      <c r="F47" s="5"/>
      <c r="G47" s="47"/>
      <c r="H47" s="35"/>
      <c r="I47" s="35"/>
      <c r="J47" s="35"/>
      <c r="K47" s="35"/>
      <c r="L47" s="5"/>
      <c r="M47" s="35"/>
      <c r="N47" s="5"/>
      <c r="O47" s="35"/>
    </row>
    <row r="48" spans="1:18" s="1" customFormat="1" ht="18" customHeight="1" x14ac:dyDescent="0.15">
      <c r="A48" s="43" t="s">
        <v>80</v>
      </c>
      <c r="B48" s="43" t="s">
        <v>81</v>
      </c>
      <c r="C48" s="46">
        <v>0.86170000000000002</v>
      </c>
      <c r="D48" s="39"/>
      <c r="E48" s="5"/>
      <c r="F48" s="5"/>
      <c r="G48" s="5"/>
      <c r="H48" s="5"/>
      <c r="I48" s="71"/>
      <c r="J48" s="71"/>
      <c r="K48" s="71"/>
      <c r="L48" s="5"/>
      <c r="M48" s="5"/>
      <c r="N48" s="5"/>
      <c r="O48" s="35"/>
      <c r="Q48" s="6"/>
    </row>
    <row r="49" spans="1:17" s="1" customFormat="1" ht="18" customHeight="1" x14ac:dyDescent="0.15">
      <c r="A49" s="43" t="s">
        <v>82</v>
      </c>
      <c r="B49" s="43" t="s">
        <v>83</v>
      </c>
      <c r="C49" s="46">
        <v>1.6569</v>
      </c>
      <c r="D49" s="39"/>
      <c r="E49" s="5"/>
      <c r="F49" s="5"/>
      <c r="G49" s="5"/>
      <c r="H49" s="5"/>
      <c r="I49" s="5"/>
      <c r="J49" s="5"/>
      <c r="K49" s="5"/>
      <c r="L49" s="5"/>
      <c r="M49" s="5"/>
      <c r="N49" s="5"/>
      <c r="O49" s="35"/>
    </row>
    <row r="50" spans="1:17" s="1" customFormat="1" ht="18" customHeight="1" x14ac:dyDescent="0.15">
      <c r="A50" s="43" t="s">
        <v>84</v>
      </c>
      <c r="B50" s="43" t="s">
        <v>85</v>
      </c>
      <c r="C50" s="46">
        <v>7.8990999999999998</v>
      </c>
      <c r="D50" s="39"/>
      <c r="L50" s="5"/>
      <c r="N50" s="5"/>
      <c r="O50" s="35"/>
      <c r="Q50" s="6"/>
    </row>
    <row r="51" spans="1:17" s="1" customFormat="1" ht="18" customHeight="1" x14ac:dyDescent="0.15">
      <c r="A51" s="43" t="s">
        <v>86</v>
      </c>
      <c r="B51" s="43" t="s">
        <v>87</v>
      </c>
      <c r="C51" s="46">
        <v>4.84E-4</v>
      </c>
      <c r="D51" s="39"/>
      <c r="F51" s="3"/>
      <c r="G51" s="4"/>
      <c r="H51" s="5"/>
      <c r="I51" s="5"/>
      <c r="J51" s="5"/>
      <c r="K51" s="5"/>
      <c r="L51" s="5"/>
      <c r="M51" s="5"/>
      <c r="N51" s="5"/>
    </row>
    <row r="52" spans="1:17" s="1" customFormat="1" ht="18" customHeight="1" x14ac:dyDescent="0.15">
      <c r="A52" s="43" t="s">
        <v>88</v>
      </c>
      <c r="B52" s="43" t="s">
        <v>89</v>
      </c>
      <c r="C52" s="46">
        <v>1.8485</v>
      </c>
      <c r="F52" s="3"/>
      <c r="G52" s="4"/>
      <c r="H52" s="5"/>
      <c r="I52" s="5"/>
      <c r="J52" s="5"/>
      <c r="K52" s="5"/>
      <c r="L52" s="5"/>
      <c r="M52" s="5"/>
      <c r="N52" s="5"/>
    </row>
    <row r="53" spans="1:17" s="1" customFormat="1" ht="18" customHeight="1" x14ac:dyDescent="0.15">
      <c r="A53" s="43" t="s">
        <v>90</v>
      </c>
      <c r="B53" s="43" t="s">
        <v>91</v>
      </c>
      <c r="C53" s="46">
        <v>5.0755999999999997</v>
      </c>
      <c r="F53" s="3"/>
      <c r="G53" s="4"/>
      <c r="H53" s="5"/>
      <c r="I53" s="5"/>
      <c r="J53" s="5"/>
      <c r="K53" s="5"/>
      <c r="L53" s="5"/>
      <c r="M53" s="5"/>
      <c r="N53" s="5"/>
    </row>
    <row r="54" spans="1:17" s="1" customFormat="1" ht="18" customHeight="1" x14ac:dyDescent="0.15">
      <c r="A54" s="43" t="s">
        <v>92</v>
      </c>
      <c r="B54" s="43" t="s">
        <v>93</v>
      </c>
      <c r="C54" s="46">
        <v>8.8651</v>
      </c>
      <c r="N54" s="5"/>
      <c r="Q54" s="6"/>
    </row>
    <row r="55" spans="1:17" x14ac:dyDescent="0.15">
      <c r="A55" s="43" t="s">
        <v>54</v>
      </c>
      <c r="B55" s="43" t="s">
        <v>95</v>
      </c>
      <c r="C55" s="46">
        <v>2.0000000000000001E-4</v>
      </c>
      <c r="F55" s="1"/>
      <c r="G55" s="1"/>
    </row>
    <row r="56" spans="1:17" x14ac:dyDescent="0.15">
      <c r="A56" s="43" t="s">
        <v>59</v>
      </c>
      <c r="B56" s="43" t="s">
        <v>96</v>
      </c>
      <c r="C56" s="46">
        <v>6.1999999999999998E-3</v>
      </c>
      <c r="F56" s="1"/>
      <c r="G56" s="1"/>
    </row>
    <row r="57" spans="1:17" x14ac:dyDescent="0.15">
      <c r="A57" s="49"/>
      <c r="B57" s="49"/>
      <c r="C57" s="49"/>
    </row>
    <row r="58" spans="1:17" x14ac:dyDescent="0.15">
      <c r="A58" s="49"/>
      <c r="B58" s="49"/>
      <c r="C58" s="49"/>
    </row>
    <row r="59" spans="1:17" x14ac:dyDescent="0.15">
      <c r="A59" s="49"/>
      <c r="B59" s="49"/>
      <c r="C59" s="49"/>
    </row>
  </sheetData>
  <mergeCells count="24">
    <mergeCell ref="C25:C28"/>
    <mergeCell ref="O2:O5"/>
    <mergeCell ref="O6:O8"/>
    <mergeCell ref="O9:O13"/>
    <mergeCell ref="O14:O17"/>
    <mergeCell ref="O18:O21"/>
    <mergeCell ref="O22:O26"/>
    <mergeCell ref="O27:O30"/>
    <mergeCell ref="B31:D31"/>
    <mergeCell ref="A2:A15"/>
    <mergeCell ref="A17:A31"/>
    <mergeCell ref="B3:B4"/>
    <mergeCell ref="B5:B7"/>
    <mergeCell ref="B8:B11"/>
    <mergeCell ref="B12:B13"/>
    <mergeCell ref="B17:B18"/>
    <mergeCell ref="B19:B24"/>
    <mergeCell ref="B25:B28"/>
    <mergeCell ref="C3:C4"/>
    <mergeCell ref="C5:C7"/>
    <mergeCell ref="C8:C11"/>
    <mergeCell ref="C12:C13"/>
    <mergeCell ref="C17:C18"/>
    <mergeCell ref="C19:C24"/>
  </mergeCells>
  <phoneticPr fontId="10" type="noConversion"/>
  <conditionalFormatting sqref="Q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{9F7121F3-6681-4342-AE30-A199E1BBB482}</x14:id>
        </ext>
      </extLst>
    </cfRule>
  </conditionalFormatting>
  <conditionalFormatting sqref="Q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{6A0CDC50-283C-4510-94CF-6FAEC25E58D1}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{4B3507A9-CD1A-4586-8F0E-25012C27F8ED}</x14:id>
        </ext>
      </extLst>
    </cfRule>
  </conditionalFormatting>
  <conditionalFormatting sqref="R34">
    <cfRule type="aboveAverage" dxfId="71" priority="4" aboveAverage="0"/>
    <cfRule type="aboveAverage" dxfId="70" priority="5"/>
  </conditionalFormatting>
  <conditionalFormatting sqref="Q2:Q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{E5D5CEBF-B6B8-41C1-9947-C39D727AC41A}</x14:id>
        </ext>
      </extLst>
    </cfRule>
  </conditionalFormatting>
  <conditionalFormatting sqref="Q6:Q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{692082E6-D287-4B7E-AB08-73B64E3CCDC2}</x14:id>
        </ext>
      </extLst>
    </cfRule>
  </conditionalFormatting>
  <conditionalFormatting sqref="Q9:Q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{F8748319-BB10-4870-B92D-415363EEBCC5}</x14:id>
        </ext>
      </extLst>
    </cfRule>
  </conditionalFormatting>
  <conditionalFormatting sqref="Q14:Q1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{5C05DDA2-0B30-47EC-99C5-62AA46F12A91}</x14:id>
        </ext>
      </extLst>
    </cfRule>
  </conditionalFormatting>
  <conditionalFormatting sqref="Q18:Q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{6FF75586-BD40-49CF-BFDF-364B3F9DE2EC}</x14:id>
        </ext>
      </extLst>
    </cfRule>
  </conditionalFormatting>
  <conditionalFormatting sqref="Q22:Q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{84FC0DFB-4573-417F-A8B7-852CF0C0A70F}</x14:id>
        </ext>
      </extLst>
    </cfRule>
  </conditionalFormatting>
  <conditionalFormatting sqref="Q23:Q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{B11DC062-DC66-4418-8561-CBA72BE3C9FC}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{EA88CAF5-BD32-41FD-849B-7259CD2252F2}</x14:id>
        </ext>
      </extLst>
    </cfRule>
  </conditionalFormatting>
  <conditionalFormatting sqref="Q27:Q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{2B9A2121-8989-4A68-B778-EDA7C29F45C4}</x14:id>
        </ext>
      </extLst>
    </cfRule>
  </conditionalFormatting>
  <conditionalFormatting sqref="R3:R4">
    <cfRule type="aboveAverage" dxfId="69" priority="26" aboveAverage="0"/>
    <cfRule type="aboveAverage" dxfId="68" priority="27"/>
  </conditionalFormatting>
  <conditionalFormatting sqref="R6:R7">
    <cfRule type="aboveAverage" dxfId="67" priority="24" aboveAverage="0"/>
    <cfRule type="aboveAverage" dxfId="66" priority="25"/>
  </conditionalFormatting>
  <conditionalFormatting sqref="R9:R12">
    <cfRule type="aboveAverage" dxfId="65" priority="20" aboveAverage="0"/>
    <cfRule type="aboveAverage" dxfId="64" priority="21"/>
  </conditionalFormatting>
  <conditionalFormatting sqref="R14:R16">
    <cfRule type="aboveAverage" dxfId="63" priority="22" aboveAverage="0"/>
    <cfRule type="aboveAverage" dxfId="62" priority="23"/>
  </conditionalFormatting>
  <conditionalFormatting sqref="R18:R21">
    <cfRule type="aboveAverage" dxfId="61" priority="16" aboveAverage="0"/>
    <cfRule type="aboveAverage" dxfId="60" priority="17"/>
  </conditionalFormatting>
  <conditionalFormatting sqref="R22:R25">
    <cfRule type="aboveAverage" dxfId="59" priority="30" aboveAverage="0"/>
    <cfRule type="aboveAverage" dxfId="58" priority="31"/>
  </conditionalFormatting>
  <conditionalFormatting sqref="R27:R30">
    <cfRule type="aboveAverage" dxfId="57" priority="1" aboveAverage="0"/>
    <cfRule type="aboveAverage" dxfId="56" priority="2"/>
  </conditionalFormatting>
  <conditionalFormatting sqref="R32:R33">
    <cfRule type="aboveAverage" dxfId="55" priority="18" aboveAverage="0"/>
    <cfRule type="aboveAverage" dxfId="54" priority="19"/>
  </conditionalFormatting>
  <conditionalFormatting sqref="Q22 Q2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{E618C2CA-C187-4FBF-AEC2-3666DA581728}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121F3-6681-4342-AE30-A199E1BBB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6A0CDC50-283C-4510-94CF-6FAEC25E5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B3507A9-CD1A-4586-8F0E-25012C27F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E5D5CEBF-B6B8-41C1-9947-C39D727AC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692082E6-D287-4B7E-AB08-73B64E3CCD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F8748319-BB10-4870-B92D-415363EEB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5C05DDA2-0B30-47EC-99C5-62AA46F12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6FF75586-BD40-49CF-BFDF-364B3F9DE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84FC0DFB-4573-417F-A8B7-852CF0C0A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B11DC062-DC66-4418-8561-CBA72BE3C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A88CAF5-BD32-41FD-849B-7259CD225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type="dataBar" id="{2B9A2121-8989-4A68-B778-EDA7C29F4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Q27:Q30</xm:sqref>
        </x14:conditionalFormatting>
        <x14:conditionalFormatting xmlns:xm="http://schemas.microsoft.com/office/excel/2006/main">
          <x14:cfRule type="dataBar" id="{E618C2CA-C187-4FBF-AEC2-3666DA581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workbookViewId="0">
      <selection activeCell="K2" sqref="K2"/>
    </sheetView>
  </sheetViews>
  <sheetFormatPr defaultColWidth="9" defaultRowHeight="17.25" x14ac:dyDescent="0.15"/>
  <cols>
    <col min="1" max="1" width="9.5" style="2" customWidth="1"/>
    <col min="2" max="2" width="12.625" style="1" customWidth="1"/>
    <col min="3" max="3" width="11.25" style="1" customWidth="1"/>
    <col min="4" max="4" width="10" style="1" customWidth="1"/>
    <col min="5" max="5" width="10.125" style="1" customWidth="1"/>
    <col min="6" max="6" width="8.5" style="3" customWidth="1"/>
    <col min="7" max="7" width="11.25" style="4" customWidth="1"/>
    <col min="8" max="8" width="9.625" style="1" customWidth="1"/>
    <col min="9" max="9" width="8.625" style="1" customWidth="1"/>
    <col min="10" max="10" width="10" style="1" customWidth="1"/>
    <col min="11" max="11" width="10.75" style="1" customWidth="1"/>
    <col min="12" max="12" width="16.5" style="1" customWidth="1"/>
    <col min="13" max="13" width="19.75" style="1" customWidth="1"/>
    <col min="14" max="14" width="13.375" style="5" customWidth="1"/>
    <col min="15" max="15" width="12.5" style="1" customWidth="1"/>
    <col min="16" max="16" width="13.375" style="1" customWidth="1"/>
    <col min="17" max="17" width="19.375" style="6" customWidth="1"/>
    <col min="18" max="18" width="13.625" style="1" customWidth="1"/>
    <col min="19" max="19" width="9" style="1"/>
  </cols>
  <sheetData>
    <row r="1" spans="1:18" s="1" customFormat="1" ht="18" customHeight="1" x14ac:dyDescent="0.15">
      <c r="A1" s="7" t="s">
        <v>15</v>
      </c>
      <c r="B1" s="8" t="s">
        <v>16</v>
      </c>
      <c r="C1" s="9" t="s">
        <v>17</v>
      </c>
      <c r="D1" s="8" t="s">
        <v>18</v>
      </c>
      <c r="E1" s="9" t="s">
        <v>19</v>
      </c>
      <c r="F1" s="8" t="s">
        <v>20</v>
      </c>
      <c r="G1" s="9" t="s">
        <v>21</v>
      </c>
      <c r="H1" s="10" t="s">
        <v>22</v>
      </c>
      <c r="I1" s="50" t="s">
        <v>23</v>
      </c>
      <c r="J1" s="51" t="s">
        <v>24</v>
      </c>
      <c r="K1" s="52" t="s">
        <v>25</v>
      </c>
      <c r="L1" s="25" t="s">
        <v>3</v>
      </c>
      <c r="M1" s="53" t="s">
        <v>4</v>
      </c>
      <c r="N1" s="54"/>
      <c r="O1" s="55" t="s">
        <v>18</v>
      </c>
      <c r="P1" s="55" t="s">
        <v>16</v>
      </c>
      <c r="Q1" s="72" t="s">
        <v>20</v>
      </c>
      <c r="R1" s="73" t="s">
        <v>22</v>
      </c>
    </row>
    <row r="2" spans="1:18" s="1" customFormat="1" ht="18" customHeight="1" x14ac:dyDescent="0.15">
      <c r="A2" s="96">
        <v>43437</v>
      </c>
      <c r="B2" s="11" t="s">
        <v>26</v>
      </c>
      <c r="C2" s="11">
        <f>F2</f>
        <v>934</v>
      </c>
      <c r="D2" s="11" t="s">
        <v>27</v>
      </c>
      <c r="E2" s="11">
        <v>906</v>
      </c>
      <c r="F2" s="11">
        <v>934</v>
      </c>
      <c r="G2" s="12">
        <f t="shared" ref="G2:G15" si="0">F2-E2</f>
        <v>28</v>
      </c>
      <c r="H2" s="13">
        <v>4.3682129065732003</v>
      </c>
      <c r="I2" s="26">
        <v>30</v>
      </c>
      <c r="J2" s="26">
        <v>422</v>
      </c>
      <c r="K2" s="13">
        <v>2.21327014218009</v>
      </c>
      <c r="L2" s="56">
        <v>312684.63</v>
      </c>
      <c r="M2" s="57">
        <v>71581.820000000007</v>
      </c>
      <c r="N2" s="35"/>
      <c r="O2" s="95" t="s">
        <v>28</v>
      </c>
      <c r="P2" s="11" t="s">
        <v>29</v>
      </c>
      <c r="Q2" s="59">
        <f>F3</f>
        <v>3843</v>
      </c>
      <c r="R2" s="74">
        <f>H3</f>
        <v>3.3037407421926801</v>
      </c>
    </row>
    <row r="3" spans="1:18" s="1" customFormat="1" ht="18" customHeight="1" x14ac:dyDescent="0.15">
      <c r="A3" s="97"/>
      <c r="B3" s="95" t="s">
        <v>30</v>
      </c>
      <c r="C3" s="99">
        <f>F3+F4</f>
        <v>4063</v>
      </c>
      <c r="D3" s="11" t="s">
        <v>28</v>
      </c>
      <c r="E3" s="11">
        <v>4360</v>
      </c>
      <c r="F3" s="11">
        <v>3843</v>
      </c>
      <c r="G3" s="15">
        <f t="shared" si="0"/>
        <v>-517</v>
      </c>
      <c r="H3" s="13">
        <v>3.3037407421926801</v>
      </c>
      <c r="I3" s="11">
        <v>61</v>
      </c>
      <c r="J3" s="11">
        <v>737</v>
      </c>
      <c r="K3" s="13">
        <v>5.2143826322930797</v>
      </c>
      <c r="L3" s="1">
        <v>1205400.5105999999</v>
      </c>
      <c r="M3" s="57">
        <v>364859.292742196</v>
      </c>
      <c r="N3" s="49"/>
      <c r="O3" s="95"/>
      <c r="P3" s="11" t="s">
        <v>31</v>
      </c>
      <c r="Q3" s="59">
        <f>F18</f>
        <v>694</v>
      </c>
      <c r="R3" s="13">
        <f>H18</f>
        <v>3.2</v>
      </c>
    </row>
    <row r="4" spans="1:18" s="1" customFormat="1" ht="18" customHeight="1" x14ac:dyDescent="0.15">
      <c r="A4" s="97"/>
      <c r="B4" s="95"/>
      <c r="C4" s="101"/>
      <c r="D4" s="11" t="s">
        <v>32</v>
      </c>
      <c r="E4" s="11">
        <v>188</v>
      </c>
      <c r="F4" s="11">
        <v>220</v>
      </c>
      <c r="G4" s="15">
        <f t="shared" si="0"/>
        <v>32</v>
      </c>
      <c r="H4" s="13">
        <v>5.0577016149378</v>
      </c>
      <c r="I4" s="11">
        <v>0</v>
      </c>
      <c r="J4" s="11">
        <v>50</v>
      </c>
      <c r="K4" s="13">
        <v>4.4000000000000004</v>
      </c>
      <c r="L4" s="56">
        <v>83196.915599999993</v>
      </c>
      <c r="M4" s="57">
        <v>16449.55</v>
      </c>
      <c r="N4" s="49"/>
      <c r="O4" s="95"/>
      <c r="P4" s="11" t="s">
        <v>33</v>
      </c>
      <c r="Q4" s="75">
        <f>F20</f>
        <v>580</v>
      </c>
      <c r="R4" s="18">
        <f>H20</f>
        <v>2.9626064817331899</v>
      </c>
    </row>
    <row r="5" spans="1:18" s="1" customFormat="1" ht="18" customHeight="1" x14ac:dyDescent="0.15">
      <c r="A5" s="97"/>
      <c r="B5" s="99" t="s">
        <v>34</v>
      </c>
      <c r="C5" s="99">
        <f>F5+F6+F7</f>
        <v>591</v>
      </c>
      <c r="D5" s="11" t="s">
        <v>35</v>
      </c>
      <c r="E5" s="11">
        <v>655</v>
      </c>
      <c r="F5" s="11">
        <v>517</v>
      </c>
      <c r="G5" s="12">
        <f t="shared" si="0"/>
        <v>-138</v>
      </c>
      <c r="H5" s="13">
        <v>2.7895810320786598</v>
      </c>
      <c r="I5" s="11">
        <v>18</v>
      </c>
      <c r="J5" s="11">
        <v>131</v>
      </c>
      <c r="K5" s="13">
        <v>3.9465648854961799</v>
      </c>
      <c r="L5" s="1">
        <v>224686.33</v>
      </c>
      <c r="M5" s="57">
        <v>80544.83</v>
      </c>
      <c r="N5" s="35"/>
      <c r="O5" s="95"/>
      <c r="P5" s="22" t="s">
        <v>36</v>
      </c>
      <c r="Q5" s="76">
        <f>SUM(Q2:Q4)</f>
        <v>5117</v>
      </c>
      <c r="R5" s="77">
        <f>AVERAGE(R2:R4)</f>
        <v>3.155449074641957</v>
      </c>
    </row>
    <row r="6" spans="1:18" s="1" customFormat="1" ht="18" customHeight="1" x14ac:dyDescent="0.15">
      <c r="A6" s="97"/>
      <c r="B6" s="100"/>
      <c r="C6" s="100"/>
      <c r="D6" s="11" t="s">
        <v>37</v>
      </c>
      <c r="E6" s="11">
        <v>66</v>
      </c>
      <c r="F6" s="11">
        <v>51</v>
      </c>
      <c r="G6" s="12">
        <f t="shared" si="0"/>
        <v>-15</v>
      </c>
      <c r="H6" s="13">
        <v>3.19</v>
      </c>
      <c r="I6" s="11">
        <v>0</v>
      </c>
      <c r="J6" s="11">
        <v>22</v>
      </c>
      <c r="K6" s="13">
        <v>2.3199999999999998</v>
      </c>
      <c r="L6" s="56">
        <v>9433.3799999999992</v>
      </c>
      <c r="M6" s="57">
        <v>2960.5</v>
      </c>
      <c r="N6" s="35"/>
      <c r="O6" s="95" t="s">
        <v>32</v>
      </c>
      <c r="P6" s="11" t="s">
        <v>29</v>
      </c>
      <c r="Q6" s="59">
        <f>F4</f>
        <v>220</v>
      </c>
      <c r="R6" s="13">
        <f>H4</f>
        <v>5.0577016149378</v>
      </c>
    </row>
    <row r="7" spans="1:18" s="1" customFormat="1" ht="18" customHeight="1" x14ac:dyDescent="0.15">
      <c r="A7" s="97"/>
      <c r="B7" s="101"/>
      <c r="C7" s="101"/>
      <c r="D7" s="11" t="s">
        <v>38</v>
      </c>
      <c r="E7" s="11">
        <v>35</v>
      </c>
      <c r="F7" s="11">
        <v>23</v>
      </c>
      <c r="G7" s="12">
        <f t="shared" si="0"/>
        <v>-12</v>
      </c>
      <c r="H7" s="13">
        <v>2.2999999999999998</v>
      </c>
      <c r="I7" s="11">
        <v>2</v>
      </c>
      <c r="J7" s="11">
        <v>20</v>
      </c>
      <c r="K7" s="13">
        <v>1.1499999999999999</v>
      </c>
      <c r="L7" s="56">
        <v>9034.89</v>
      </c>
      <c r="M7" s="57">
        <v>3921.17</v>
      </c>
      <c r="O7" s="95"/>
      <c r="P7" s="11" t="s">
        <v>33</v>
      </c>
      <c r="Q7" s="75">
        <f>F21</f>
        <v>45</v>
      </c>
      <c r="R7" s="65">
        <f>H21</f>
        <v>3.0140979816990301</v>
      </c>
    </row>
    <row r="8" spans="1:18" s="1" customFormat="1" ht="18" customHeight="1" x14ac:dyDescent="0.15">
      <c r="A8" s="97"/>
      <c r="B8" s="99" t="s">
        <v>39</v>
      </c>
      <c r="C8" s="99">
        <f>F8+F9+F10+F11+F12</f>
        <v>1315</v>
      </c>
      <c r="D8" s="11" t="s">
        <v>40</v>
      </c>
      <c r="E8" s="11">
        <v>639</v>
      </c>
      <c r="F8" s="11">
        <v>727</v>
      </c>
      <c r="G8" s="15">
        <f t="shared" si="0"/>
        <v>88</v>
      </c>
      <c r="H8" s="13">
        <v>4.1618126333254297</v>
      </c>
      <c r="I8" s="11">
        <v>29</v>
      </c>
      <c r="J8" s="11">
        <v>226</v>
      </c>
      <c r="K8" s="13">
        <v>3.2168141592920398</v>
      </c>
      <c r="L8" s="56">
        <v>193847.91</v>
      </c>
      <c r="M8" s="57">
        <v>46577.760000000002</v>
      </c>
      <c r="N8" s="35"/>
      <c r="O8" s="95"/>
      <c r="P8" s="22" t="s">
        <v>36</v>
      </c>
      <c r="Q8" s="76">
        <f>SUM(Q6:Q7)</f>
        <v>265</v>
      </c>
      <c r="R8" s="77">
        <f>AVERAGE(R6:R7)</f>
        <v>4.0358997983184146</v>
      </c>
    </row>
    <row r="9" spans="1:18" s="1" customFormat="1" ht="18" customHeight="1" x14ac:dyDescent="0.15">
      <c r="A9" s="97"/>
      <c r="B9" s="100"/>
      <c r="C9" s="100"/>
      <c r="D9" s="11" t="s">
        <v>38</v>
      </c>
      <c r="E9" s="11">
        <v>217</v>
      </c>
      <c r="F9" s="11">
        <v>222</v>
      </c>
      <c r="G9" s="15">
        <f t="shared" si="0"/>
        <v>5</v>
      </c>
      <c r="H9" s="13">
        <v>3.82302906795038</v>
      </c>
      <c r="I9" s="11">
        <v>17</v>
      </c>
      <c r="J9" s="11">
        <v>108</v>
      </c>
      <c r="K9" s="13">
        <v>2.0555555555555598</v>
      </c>
      <c r="L9" s="56">
        <v>68623.41</v>
      </c>
      <c r="M9" s="57">
        <v>17950.009999999998</v>
      </c>
      <c r="N9" s="35"/>
      <c r="O9" s="105" t="s">
        <v>38</v>
      </c>
      <c r="P9" s="11" t="s">
        <v>41</v>
      </c>
      <c r="Q9" s="75">
        <f>F9</f>
        <v>222</v>
      </c>
      <c r="R9" s="74">
        <f>H9</f>
        <v>3.82302906795038</v>
      </c>
    </row>
    <row r="10" spans="1:18" s="1" customFormat="1" ht="18" customHeight="1" x14ac:dyDescent="0.15">
      <c r="A10" s="97"/>
      <c r="B10" s="100"/>
      <c r="C10" s="100"/>
      <c r="D10" s="11" t="s">
        <v>42</v>
      </c>
      <c r="E10" s="11">
        <v>383</v>
      </c>
      <c r="F10" s="11">
        <v>274</v>
      </c>
      <c r="G10" s="15">
        <f t="shared" si="0"/>
        <v>-109</v>
      </c>
      <c r="H10" s="13">
        <v>6.6328224744687603</v>
      </c>
      <c r="I10" s="11">
        <v>18</v>
      </c>
      <c r="J10" s="11">
        <v>91</v>
      </c>
      <c r="K10" s="13">
        <v>3.0109890109890101</v>
      </c>
      <c r="L10" s="56">
        <v>146451.46</v>
      </c>
      <c r="M10" s="57">
        <v>22079.81</v>
      </c>
      <c r="N10" s="35"/>
      <c r="O10" s="105"/>
      <c r="P10" s="11" t="s">
        <v>33</v>
      </c>
      <c r="Q10" s="75">
        <f>F22</f>
        <v>349</v>
      </c>
      <c r="R10" s="65">
        <f>H22</f>
        <v>2.8037716678077702</v>
      </c>
    </row>
    <row r="11" spans="1:18" s="1" customFormat="1" ht="18" customHeight="1" x14ac:dyDescent="0.15">
      <c r="A11" s="97"/>
      <c r="B11" s="100"/>
      <c r="C11" s="100"/>
      <c r="D11" s="11" t="s">
        <v>43</v>
      </c>
      <c r="E11" s="14">
        <v>67</v>
      </c>
      <c r="F11" s="14">
        <v>81</v>
      </c>
      <c r="G11" s="17">
        <f t="shared" si="0"/>
        <v>14</v>
      </c>
      <c r="H11" s="18">
        <v>9.9992088958850491</v>
      </c>
      <c r="I11" s="14">
        <v>0</v>
      </c>
      <c r="J11" s="14">
        <v>25</v>
      </c>
      <c r="K11" s="18">
        <v>3.24</v>
      </c>
      <c r="L11" s="1">
        <v>49547.08</v>
      </c>
      <c r="M11" s="58">
        <v>4955.1000000000004</v>
      </c>
      <c r="N11" s="35"/>
      <c r="O11" s="105"/>
      <c r="P11" s="11" t="s">
        <v>44</v>
      </c>
      <c r="Q11" s="78">
        <f>F28</f>
        <v>34</v>
      </c>
      <c r="R11" s="74">
        <f>H28</f>
        <v>2.1967187404416699</v>
      </c>
    </row>
    <row r="12" spans="1:18" s="1" customFormat="1" ht="18" customHeight="1" x14ac:dyDescent="0.15">
      <c r="A12" s="97"/>
      <c r="B12" s="101"/>
      <c r="C12" s="101"/>
      <c r="D12" s="1" t="s">
        <v>27</v>
      </c>
      <c r="E12" s="11"/>
      <c r="F12" s="11">
        <v>11</v>
      </c>
      <c r="G12" s="17">
        <f t="shared" si="0"/>
        <v>11</v>
      </c>
      <c r="H12" s="18">
        <v>1.7973502944909501</v>
      </c>
      <c r="I12" s="11">
        <v>12</v>
      </c>
      <c r="J12" s="11">
        <v>10</v>
      </c>
      <c r="K12" s="18">
        <v>1.1000000000000001</v>
      </c>
      <c r="L12" s="11">
        <v>1260.32</v>
      </c>
      <c r="M12" s="58">
        <v>701.21</v>
      </c>
      <c r="N12" s="35"/>
      <c r="O12" s="105"/>
      <c r="P12" s="11" t="s">
        <v>47</v>
      </c>
      <c r="Q12" s="78">
        <f>F7</f>
        <v>23</v>
      </c>
      <c r="R12" s="74">
        <f>H7</f>
        <v>2.2999999999999998</v>
      </c>
    </row>
    <row r="13" spans="1:18" s="1" customFormat="1" ht="18" customHeight="1" x14ac:dyDescent="0.15">
      <c r="A13" s="97"/>
      <c r="B13" s="99" t="s">
        <v>45</v>
      </c>
      <c r="C13" s="99">
        <f>F13+F14</f>
        <v>281</v>
      </c>
      <c r="D13" s="11" t="s">
        <v>46</v>
      </c>
      <c r="E13" s="11">
        <v>327</v>
      </c>
      <c r="F13" s="11">
        <v>276</v>
      </c>
      <c r="G13" s="12">
        <f t="shared" si="0"/>
        <v>-51</v>
      </c>
      <c r="H13" s="19">
        <v>2.3330122725148601</v>
      </c>
      <c r="I13" s="59">
        <v>6</v>
      </c>
      <c r="J13" s="59">
        <v>54</v>
      </c>
      <c r="K13" s="13">
        <v>5.1111111111111098</v>
      </c>
      <c r="L13" s="60">
        <v>127072.1532</v>
      </c>
      <c r="M13" s="57">
        <v>54466.988749709002</v>
      </c>
      <c r="N13" s="35"/>
      <c r="O13" s="105"/>
      <c r="P13" s="22" t="s">
        <v>36</v>
      </c>
      <c r="Q13" s="59">
        <f>SUM(Q9:Q12)</f>
        <v>628</v>
      </c>
      <c r="R13" s="77">
        <f>AVERAGE(R9:R11)</f>
        <v>2.9411731587332732</v>
      </c>
    </row>
    <row r="14" spans="1:18" s="1" customFormat="1" ht="18" customHeight="1" x14ac:dyDescent="0.15">
      <c r="A14" s="97"/>
      <c r="B14" s="101"/>
      <c r="C14" s="101"/>
      <c r="D14" s="11" t="s">
        <v>35</v>
      </c>
      <c r="E14" s="11">
        <v>11</v>
      </c>
      <c r="F14" s="11">
        <v>5</v>
      </c>
      <c r="G14" s="12">
        <f t="shared" si="0"/>
        <v>-6</v>
      </c>
      <c r="H14" s="19">
        <v>1.24887719189299</v>
      </c>
      <c r="I14" s="59">
        <v>5</v>
      </c>
      <c r="J14" s="59">
        <v>14</v>
      </c>
      <c r="K14" s="13">
        <v>0.35714285714285698</v>
      </c>
      <c r="L14" s="20">
        <v>2203.3721260000002</v>
      </c>
      <c r="M14" s="57">
        <v>1764.2824613205</v>
      </c>
      <c r="N14" s="35"/>
      <c r="O14" s="95" t="s">
        <v>40</v>
      </c>
      <c r="P14" s="11" t="s">
        <v>41</v>
      </c>
      <c r="Q14" s="78">
        <f>F8</f>
        <v>727</v>
      </c>
      <c r="R14" s="74">
        <f>H8</f>
        <v>4.1618126333254297</v>
      </c>
    </row>
    <row r="15" spans="1:18" s="1" customFormat="1" ht="18" customHeight="1" x14ac:dyDescent="0.15">
      <c r="A15" s="98"/>
      <c r="B15" s="16" t="s">
        <v>48</v>
      </c>
      <c r="C15" s="16">
        <f>F15</f>
        <v>24</v>
      </c>
      <c r="D15" s="11" t="s">
        <v>37</v>
      </c>
      <c r="E15" s="11">
        <v>34</v>
      </c>
      <c r="F15" s="11">
        <v>24</v>
      </c>
      <c r="G15" s="12">
        <f t="shared" si="0"/>
        <v>-10</v>
      </c>
      <c r="H15" s="20">
        <v>1.0571512214162599</v>
      </c>
      <c r="I15" s="59">
        <v>22</v>
      </c>
      <c r="J15" s="59">
        <v>76</v>
      </c>
      <c r="K15" s="61">
        <v>0.31578947368421101</v>
      </c>
      <c r="L15" s="20">
        <v>6762.3074999999999</v>
      </c>
      <c r="M15" s="57">
        <v>6396.7267529999999</v>
      </c>
      <c r="N15" s="54"/>
      <c r="O15" s="95"/>
      <c r="P15" s="11" t="s">
        <v>33</v>
      </c>
      <c r="Q15" s="75">
        <f>F23</f>
        <v>191</v>
      </c>
      <c r="R15" s="68">
        <f>H23</f>
        <v>3.4843434466838001</v>
      </c>
    </row>
    <row r="16" spans="1:18" s="1" customFormat="1" ht="18" customHeight="1" x14ac:dyDescent="0.15">
      <c r="A16" s="110" t="s">
        <v>15</v>
      </c>
      <c r="B16" s="21" t="s">
        <v>49</v>
      </c>
      <c r="C16" s="22">
        <f>SUM(C2:C15)</f>
        <v>7208</v>
      </c>
      <c r="D16" s="22"/>
      <c r="E16" s="22">
        <f>SUM(E2:E15)</f>
        <v>7888</v>
      </c>
      <c r="F16" s="22">
        <f>SUM(F2:F15)</f>
        <v>7208</v>
      </c>
      <c r="G16" s="23">
        <f>SUM(G2:G15)</f>
        <v>-680</v>
      </c>
      <c r="H16" s="24">
        <f>L16/M16</f>
        <v>3.5100300644059899</v>
      </c>
      <c r="I16" s="22">
        <f>SUM(I2:I15)</f>
        <v>220</v>
      </c>
      <c r="J16" s="22">
        <f>SUM(J2:J15)</f>
        <v>1986</v>
      </c>
      <c r="K16" s="62">
        <f>SUM(K2:K15)</f>
        <v>37.651619827744135</v>
      </c>
      <c r="L16" s="63">
        <f>SUM(L2:L15)</f>
        <v>2440204.669026</v>
      </c>
      <c r="M16" s="64">
        <f>SUM(M2:M15)</f>
        <v>695209.05070622556</v>
      </c>
      <c r="N16" s="35"/>
      <c r="O16" s="95"/>
      <c r="P16" s="11" t="s">
        <v>44</v>
      </c>
      <c r="Q16" s="78">
        <f>F27</f>
        <v>82</v>
      </c>
      <c r="R16" s="74">
        <f>H27</f>
        <v>3.0726487377415901</v>
      </c>
    </row>
    <row r="17" spans="1:19" s="1" customFormat="1" ht="18" customHeight="1" x14ac:dyDescent="0.15">
      <c r="A17" s="111"/>
      <c r="B17" s="25" t="s">
        <v>16</v>
      </c>
      <c r="C17" s="9" t="s">
        <v>17</v>
      </c>
      <c r="D17" s="8" t="s">
        <v>18</v>
      </c>
      <c r="E17" s="9" t="s">
        <v>19</v>
      </c>
      <c r="F17" s="8" t="s">
        <v>20</v>
      </c>
      <c r="G17" s="9" t="s">
        <v>21</v>
      </c>
      <c r="H17" s="10" t="s">
        <v>22</v>
      </c>
      <c r="I17" s="50" t="s">
        <v>23</v>
      </c>
      <c r="J17" s="51" t="s">
        <v>24</v>
      </c>
      <c r="K17" s="52" t="s">
        <v>25</v>
      </c>
      <c r="L17" s="25" t="s">
        <v>3</v>
      </c>
      <c r="M17" s="53" t="s">
        <v>4</v>
      </c>
      <c r="N17" s="35"/>
      <c r="O17" s="95"/>
      <c r="P17" s="22" t="s">
        <v>36</v>
      </c>
      <c r="Q17" s="59">
        <f>SUM(Q14:Q16)</f>
        <v>1000</v>
      </c>
      <c r="R17" s="77">
        <f>AVERAGE(R14:R16)</f>
        <v>3.5729349392502736</v>
      </c>
    </row>
    <row r="18" spans="1:19" s="1" customFormat="1" ht="18" customHeight="1" x14ac:dyDescent="0.15">
      <c r="A18" s="112">
        <v>43437</v>
      </c>
      <c r="B18" s="113" t="s">
        <v>50</v>
      </c>
      <c r="C18" s="102">
        <f>F18+F19</f>
        <v>1210</v>
      </c>
      <c r="D18" s="11" t="s">
        <v>28</v>
      </c>
      <c r="E18" s="26">
        <v>823</v>
      </c>
      <c r="F18" s="26">
        <v>694</v>
      </c>
      <c r="G18" s="12">
        <f t="shared" ref="G18:G30" si="1">F18-E18</f>
        <v>-129</v>
      </c>
      <c r="H18" s="13">
        <v>3.2</v>
      </c>
      <c r="I18" s="11">
        <v>29</v>
      </c>
      <c r="J18" s="11">
        <v>124</v>
      </c>
      <c r="K18" s="13">
        <v>5.6</v>
      </c>
      <c r="L18" s="35">
        <v>181003.02</v>
      </c>
      <c r="M18" s="57">
        <v>57055.8681</v>
      </c>
      <c r="N18" s="49"/>
      <c r="O18" s="95" t="s">
        <v>35</v>
      </c>
      <c r="P18" s="11" t="s">
        <v>47</v>
      </c>
      <c r="Q18" s="76">
        <f>F5</f>
        <v>517</v>
      </c>
      <c r="R18" s="13">
        <f>H5</f>
        <v>2.7895810320786598</v>
      </c>
    </row>
    <row r="19" spans="1:19" s="1" customFormat="1" ht="18" customHeight="1" x14ac:dyDescent="0.15">
      <c r="A19" s="112"/>
      <c r="B19" s="114"/>
      <c r="C19" s="103"/>
      <c r="D19" s="11" t="s">
        <v>27</v>
      </c>
      <c r="E19" s="26">
        <v>500</v>
      </c>
      <c r="F19" s="26">
        <v>516</v>
      </c>
      <c r="G19" s="12">
        <f t="shared" si="1"/>
        <v>16</v>
      </c>
      <c r="H19" s="13">
        <v>3.6</v>
      </c>
      <c r="I19" s="11">
        <v>17</v>
      </c>
      <c r="J19" s="11">
        <v>60</v>
      </c>
      <c r="K19" s="13">
        <v>8.6</v>
      </c>
      <c r="L19" s="56">
        <v>158189.01</v>
      </c>
      <c r="M19" s="57">
        <v>43508.203200000004</v>
      </c>
      <c r="N19" s="49"/>
      <c r="O19" s="95"/>
      <c r="P19" s="11" t="s">
        <v>52</v>
      </c>
      <c r="Q19" s="76">
        <f>F14</f>
        <v>5</v>
      </c>
      <c r="R19" s="13">
        <f>H14</f>
        <v>1.24887719189299</v>
      </c>
    </row>
    <row r="20" spans="1:19" s="1" customFormat="1" ht="18" customHeight="1" x14ac:dyDescent="0.15">
      <c r="A20" s="112"/>
      <c r="B20" s="113" t="s">
        <v>51</v>
      </c>
      <c r="C20" s="102">
        <f>SUM(F20:F25)</f>
        <v>2185</v>
      </c>
      <c r="D20" s="11" t="s">
        <v>28</v>
      </c>
      <c r="E20" s="26">
        <v>600</v>
      </c>
      <c r="F20" s="26">
        <v>580</v>
      </c>
      <c r="G20" s="12">
        <f t="shared" si="1"/>
        <v>-20</v>
      </c>
      <c r="H20" s="13">
        <v>2.9626064817331899</v>
      </c>
      <c r="I20" s="11">
        <v>24</v>
      </c>
      <c r="J20" s="11">
        <v>88</v>
      </c>
      <c r="K20" s="13">
        <v>6.5909090909090899</v>
      </c>
      <c r="L20" s="56">
        <v>170643.46062859101</v>
      </c>
      <c r="M20" s="57">
        <v>57599.097848716199</v>
      </c>
      <c r="N20" s="49"/>
      <c r="O20" s="95"/>
      <c r="P20" s="11" t="s">
        <v>44</v>
      </c>
      <c r="Q20" s="79">
        <f>F26</f>
        <v>95</v>
      </c>
      <c r="R20" s="74">
        <f>H26</f>
        <v>3.0507805524717901</v>
      </c>
    </row>
    <row r="21" spans="1:19" s="1" customFormat="1" ht="18" customHeight="1" x14ac:dyDescent="0.15">
      <c r="A21" s="112"/>
      <c r="B21" s="114"/>
      <c r="C21" s="103"/>
      <c r="D21" s="11" t="s">
        <v>32</v>
      </c>
      <c r="E21" s="26">
        <v>66</v>
      </c>
      <c r="F21" s="26">
        <v>45</v>
      </c>
      <c r="G21" s="15">
        <f t="shared" si="1"/>
        <v>-21</v>
      </c>
      <c r="H21" s="13">
        <v>3.0140979816990301</v>
      </c>
      <c r="I21" s="11">
        <v>24</v>
      </c>
      <c r="J21" s="11">
        <v>22</v>
      </c>
      <c r="K21" s="13">
        <v>2.0454545454545499</v>
      </c>
      <c r="L21" s="56">
        <v>19044.874068818699</v>
      </c>
      <c r="M21" s="57">
        <v>6318.5981956974301</v>
      </c>
      <c r="N21" s="49"/>
      <c r="O21" s="95"/>
      <c r="P21" s="22" t="s">
        <v>36</v>
      </c>
      <c r="Q21" s="76">
        <f>Q20+Q19+Q18</f>
        <v>617</v>
      </c>
      <c r="R21" s="77">
        <f>AVERAGE(R18:R20)</f>
        <v>2.3630795921478129</v>
      </c>
    </row>
    <row r="22" spans="1:19" s="1" customFormat="1" ht="18" customHeight="1" x14ac:dyDescent="0.15">
      <c r="A22" s="112"/>
      <c r="B22" s="114"/>
      <c r="C22" s="103"/>
      <c r="D22" s="11" t="s">
        <v>38</v>
      </c>
      <c r="E22" s="26">
        <v>426</v>
      </c>
      <c r="F22" s="26">
        <v>349</v>
      </c>
      <c r="G22" s="15">
        <f t="shared" si="1"/>
        <v>-77</v>
      </c>
      <c r="H22" s="13">
        <v>2.8037716678077702</v>
      </c>
      <c r="I22" s="11">
        <v>11</v>
      </c>
      <c r="J22" s="11">
        <v>67</v>
      </c>
      <c r="K22" s="13">
        <v>5.2089552238805998</v>
      </c>
      <c r="L22" s="56">
        <v>106114.488348531</v>
      </c>
      <c r="M22" s="57">
        <v>37847.050659264401</v>
      </c>
      <c r="N22" s="49"/>
      <c r="O22" s="99" t="s">
        <v>27</v>
      </c>
      <c r="P22" s="11" t="s">
        <v>53</v>
      </c>
      <c r="Q22" s="78">
        <f>F2</f>
        <v>934</v>
      </c>
      <c r="R22" s="13">
        <f>H2</f>
        <v>4.3682129065732003</v>
      </c>
    </row>
    <row r="23" spans="1:19" s="1" customFormat="1" ht="18" customHeight="1" x14ac:dyDescent="0.15">
      <c r="A23" s="112"/>
      <c r="B23" s="114"/>
      <c r="C23" s="103"/>
      <c r="D23" s="11" t="s">
        <v>40</v>
      </c>
      <c r="E23" s="26">
        <v>166</v>
      </c>
      <c r="F23" s="26">
        <v>191</v>
      </c>
      <c r="G23" s="15">
        <f t="shared" si="1"/>
        <v>25</v>
      </c>
      <c r="H23" s="13">
        <v>3.4843434466838001</v>
      </c>
      <c r="I23" s="11">
        <v>0</v>
      </c>
      <c r="J23" s="11">
        <v>29</v>
      </c>
      <c r="K23" s="13">
        <v>6.5862068965517198</v>
      </c>
      <c r="L23" s="56">
        <v>56810.273405136701</v>
      </c>
      <c r="M23" s="57">
        <v>16304.4413601665</v>
      </c>
      <c r="N23" s="49"/>
      <c r="O23" s="100"/>
      <c r="P23" s="29" t="s">
        <v>33</v>
      </c>
      <c r="Q23" s="78">
        <f>F24</f>
        <v>793</v>
      </c>
      <c r="R23" s="13">
        <f>H24</f>
        <v>3.6041151289335902</v>
      </c>
      <c r="S23" s="35"/>
    </row>
    <row r="24" spans="1:19" s="1" customFormat="1" ht="18" customHeight="1" x14ac:dyDescent="0.15">
      <c r="A24" s="112"/>
      <c r="B24" s="114"/>
      <c r="C24" s="103"/>
      <c r="D24" s="11" t="s">
        <v>27</v>
      </c>
      <c r="E24" s="26">
        <v>812</v>
      </c>
      <c r="F24" s="26">
        <v>793</v>
      </c>
      <c r="G24" s="12">
        <f t="shared" si="1"/>
        <v>-19</v>
      </c>
      <c r="H24" s="13">
        <v>3.6041151289335902</v>
      </c>
      <c r="I24" s="11">
        <v>21</v>
      </c>
      <c r="J24" s="11">
        <v>140</v>
      </c>
      <c r="K24" s="13">
        <v>5.6642857142857101</v>
      </c>
      <c r="L24" s="56">
        <v>254126.632954067</v>
      </c>
      <c r="M24" s="57">
        <v>70510.131852879902</v>
      </c>
      <c r="N24" s="49"/>
      <c r="O24" s="100"/>
      <c r="P24" s="29" t="s">
        <v>31</v>
      </c>
      <c r="Q24" s="78">
        <f>F19</f>
        <v>516</v>
      </c>
      <c r="R24" s="13">
        <f>H19</f>
        <v>3.6</v>
      </c>
    </row>
    <row r="25" spans="1:19" s="1" customFormat="1" ht="18" customHeight="1" x14ac:dyDescent="0.15">
      <c r="A25" s="112"/>
      <c r="B25" s="115"/>
      <c r="C25" s="104"/>
      <c r="D25" s="1" t="s">
        <v>54</v>
      </c>
      <c r="E25" s="11">
        <v>108</v>
      </c>
      <c r="F25" s="11">
        <v>227</v>
      </c>
      <c r="G25" s="12">
        <f t="shared" si="1"/>
        <v>119</v>
      </c>
      <c r="H25" s="13">
        <v>3.3865723018699301</v>
      </c>
      <c r="I25" s="11">
        <v>11</v>
      </c>
      <c r="J25" s="11">
        <v>48</v>
      </c>
      <c r="K25" s="13">
        <v>4.7291666666666696</v>
      </c>
      <c r="L25" s="56">
        <v>66959.420359977201</v>
      </c>
      <c r="M25" s="57">
        <v>19772.033310201201</v>
      </c>
      <c r="N25" s="35"/>
      <c r="O25" s="100"/>
      <c r="P25" s="29" t="s">
        <v>56</v>
      </c>
      <c r="Q25" s="78">
        <f>F30</f>
        <v>106</v>
      </c>
      <c r="R25" s="13">
        <f>H30</f>
        <v>2.7</v>
      </c>
    </row>
    <row r="26" spans="1:19" s="1" customFormat="1" ht="18" customHeight="1" x14ac:dyDescent="0.15">
      <c r="A26" s="112"/>
      <c r="B26" s="113" t="s">
        <v>55</v>
      </c>
      <c r="C26" s="102">
        <f>SUM(F26:F29)</f>
        <v>382</v>
      </c>
      <c r="D26" s="27" t="s">
        <v>35</v>
      </c>
      <c r="E26" s="11">
        <v>166</v>
      </c>
      <c r="F26" s="11">
        <v>95</v>
      </c>
      <c r="G26" s="15">
        <f t="shared" si="1"/>
        <v>-71</v>
      </c>
      <c r="H26" s="13">
        <v>3.0507805524717901</v>
      </c>
      <c r="I26" s="11">
        <v>11</v>
      </c>
      <c r="J26" s="11">
        <v>26</v>
      </c>
      <c r="K26" s="13">
        <v>3.6538461538461502</v>
      </c>
      <c r="L26" s="56">
        <v>44024.044699999999</v>
      </c>
      <c r="M26" s="57">
        <v>14430.42</v>
      </c>
      <c r="N26" s="35"/>
      <c r="O26" s="100"/>
      <c r="P26" s="29" t="s">
        <v>41</v>
      </c>
      <c r="Q26" s="78">
        <f>F12</f>
        <v>11</v>
      </c>
      <c r="R26" s="13">
        <f>H12</f>
        <v>1.7973502944909501</v>
      </c>
    </row>
    <row r="27" spans="1:19" s="1" customFormat="1" ht="18" customHeight="1" x14ac:dyDescent="0.15">
      <c r="A27" s="112"/>
      <c r="B27" s="114"/>
      <c r="C27" s="103"/>
      <c r="D27" s="27" t="s">
        <v>40</v>
      </c>
      <c r="E27" s="11">
        <v>78</v>
      </c>
      <c r="F27" s="11">
        <v>82</v>
      </c>
      <c r="G27" s="12">
        <f t="shared" si="1"/>
        <v>4</v>
      </c>
      <c r="H27" s="13">
        <v>3.0726487377415901</v>
      </c>
      <c r="I27" s="11">
        <v>9</v>
      </c>
      <c r="J27" s="11">
        <v>30</v>
      </c>
      <c r="K27" s="13">
        <v>2.7333333333333298</v>
      </c>
      <c r="L27" s="56">
        <v>25670.351699999999</v>
      </c>
      <c r="M27" s="57">
        <v>8354.4699999999993</v>
      </c>
      <c r="N27" s="49"/>
      <c r="O27" s="101"/>
      <c r="P27" s="22" t="s">
        <v>36</v>
      </c>
      <c r="Q27" s="59">
        <f>SUM(Q22:Q26)</f>
        <v>2360</v>
      </c>
      <c r="R27" s="80">
        <f>AVERAGE(R22:R25)</f>
        <v>3.568082008876698</v>
      </c>
    </row>
    <row r="28" spans="1:19" s="1" customFormat="1" ht="18" customHeight="1" x14ac:dyDescent="0.15">
      <c r="A28" s="112"/>
      <c r="B28" s="114"/>
      <c r="C28" s="103"/>
      <c r="D28" s="27" t="s">
        <v>38</v>
      </c>
      <c r="E28" s="11">
        <v>25</v>
      </c>
      <c r="F28" s="11">
        <v>34</v>
      </c>
      <c r="G28" s="12">
        <f t="shared" si="1"/>
        <v>9</v>
      </c>
      <c r="H28" s="13">
        <v>2.1967187404416699</v>
      </c>
      <c r="I28" s="11">
        <v>9</v>
      </c>
      <c r="J28" s="11">
        <v>18</v>
      </c>
      <c r="K28" s="13">
        <v>1.8888888888888899</v>
      </c>
      <c r="L28" s="56">
        <v>11491.123600000001</v>
      </c>
      <c r="M28" s="57">
        <v>5231.04</v>
      </c>
      <c r="N28"/>
      <c r="O28" s="106" t="s">
        <v>37</v>
      </c>
      <c r="P28" s="11" t="s">
        <v>47</v>
      </c>
      <c r="Q28" s="59">
        <f>F6</f>
        <v>51</v>
      </c>
      <c r="R28" s="13">
        <f>H6</f>
        <v>3.19</v>
      </c>
    </row>
    <row r="29" spans="1:19" s="1" customFormat="1" ht="18" customHeight="1" x14ac:dyDescent="0.15">
      <c r="A29" s="112"/>
      <c r="B29" s="114"/>
      <c r="C29" s="103"/>
      <c r="D29" s="27" t="s">
        <v>57</v>
      </c>
      <c r="E29" s="11">
        <v>165</v>
      </c>
      <c r="F29" s="11">
        <v>171</v>
      </c>
      <c r="G29" s="12">
        <f t="shared" si="1"/>
        <v>6</v>
      </c>
      <c r="H29" s="13">
        <v>2.24065243261066</v>
      </c>
      <c r="I29" s="11">
        <v>24</v>
      </c>
      <c r="J29" s="11">
        <v>56</v>
      </c>
      <c r="K29" s="61">
        <v>3.0535714285714302</v>
      </c>
      <c r="L29" s="56">
        <v>54026.051291999996</v>
      </c>
      <c r="M29" s="57">
        <v>24111.75</v>
      </c>
      <c r="N29" s="35"/>
      <c r="O29" s="107"/>
      <c r="P29" s="11" t="s">
        <v>44</v>
      </c>
      <c r="Q29" s="59">
        <f>F29</f>
        <v>171</v>
      </c>
      <c r="R29" s="13">
        <f>H29</f>
        <v>2.24065243261066</v>
      </c>
    </row>
    <row r="30" spans="1:19" s="1" customFormat="1" ht="18" customHeight="1" x14ac:dyDescent="0.15">
      <c r="A30" s="112"/>
      <c r="B30" s="28" t="s">
        <v>58</v>
      </c>
      <c r="C30" s="29">
        <f>F30</f>
        <v>106</v>
      </c>
      <c r="D30" s="27" t="s">
        <v>27</v>
      </c>
      <c r="E30" s="11">
        <v>151</v>
      </c>
      <c r="F30" s="11">
        <v>106</v>
      </c>
      <c r="G30" s="12">
        <f t="shared" si="1"/>
        <v>-45</v>
      </c>
      <c r="H30" s="13">
        <v>2.7</v>
      </c>
      <c r="I30" s="11">
        <v>9</v>
      </c>
      <c r="J30" s="11">
        <v>76</v>
      </c>
      <c r="K30" s="61">
        <v>1.4</v>
      </c>
      <c r="L30" s="56">
        <v>35911.29</v>
      </c>
      <c r="M30" s="57">
        <v>13186.5</v>
      </c>
      <c r="N30" s="35"/>
      <c r="O30" s="107"/>
      <c r="P30" s="11" t="s">
        <v>48</v>
      </c>
      <c r="Q30" s="59">
        <f>F15</f>
        <v>24</v>
      </c>
      <c r="R30" s="13">
        <f>H15</f>
        <v>1.0571512214162599</v>
      </c>
    </row>
    <row r="31" spans="1:19" s="1" customFormat="1" ht="18" customHeight="1" x14ac:dyDescent="0.15">
      <c r="A31" s="112"/>
      <c r="B31" s="21" t="s">
        <v>49</v>
      </c>
      <c r="C31" s="22">
        <f t="shared" ref="C31:G31" si="2">SUM(C18:C30)</f>
        <v>3883</v>
      </c>
      <c r="D31" s="22"/>
      <c r="E31" s="22">
        <f t="shared" si="2"/>
        <v>4086</v>
      </c>
      <c r="F31" s="22">
        <f t="shared" si="2"/>
        <v>3883</v>
      </c>
      <c r="G31" s="30">
        <f t="shared" si="2"/>
        <v>-203</v>
      </c>
      <c r="H31" s="24">
        <f>L31/M31</f>
        <v>3.1638705937064171</v>
      </c>
      <c r="I31" s="66">
        <f t="shared" ref="I31:M31" si="3">SUM(I18:I30)</f>
        <v>199</v>
      </c>
      <c r="J31" s="66">
        <f t="shared" si="3"/>
        <v>784</v>
      </c>
      <c r="K31" s="24"/>
      <c r="L31" s="67">
        <f t="shared" si="3"/>
        <v>1184014.0410571217</v>
      </c>
      <c r="M31" s="67">
        <f t="shared" si="3"/>
        <v>374229.6045269256</v>
      </c>
      <c r="N31" s="5"/>
      <c r="O31" s="108"/>
      <c r="P31" s="22" t="s">
        <v>36</v>
      </c>
      <c r="Q31" s="59">
        <f>SUM(Q28:Q30)</f>
        <v>246</v>
      </c>
      <c r="R31" s="81">
        <f>AVERAGE(R28:R30)</f>
        <v>2.1626012180089735</v>
      </c>
    </row>
    <row r="32" spans="1:19" s="1" customFormat="1" ht="18" customHeight="1" x14ac:dyDescent="0.15">
      <c r="A32" s="112"/>
      <c r="B32" s="109" t="s">
        <v>60</v>
      </c>
      <c r="C32" s="95"/>
      <c r="D32" s="95"/>
      <c r="E32" s="31">
        <f t="shared" ref="E32:G32" si="4">E31+E16</f>
        <v>11974</v>
      </c>
      <c r="F32" s="31">
        <f t="shared" si="4"/>
        <v>11091</v>
      </c>
      <c r="G32" s="32">
        <f t="shared" si="4"/>
        <v>-883</v>
      </c>
      <c r="H32" s="13">
        <f>L32/M32</f>
        <v>3.3888981778884695</v>
      </c>
      <c r="I32" s="69">
        <f t="shared" ref="I32:M32" si="5">I31+I16</f>
        <v>419</v>
      </c>
      <c r="J32" s="69">
        <f t="shared" si="5"/>
        <v>2770</v>
      </c>
      <c r="K32" s="13"/>
      <c r="L32" s="57">
        <f t="shared" si="5"/>
        <v>3624218.7100831214</v>
      </c>
      <c r="M32" s="57">
        <f t="shared" si="5"/>
        <v>1069438.6552331513</v>
      </c>
      <c r="N32" s="35"/>
      <c r="O32" s="11" t="s">
        <v>59</v>
      </c>
      <c r="P32" s="11" t="s">
        <v>52</v>
      </c>
      <c r="Q32" s="11">
        <f>F13</f>
        <v>276</v>
      </c>
      <c r="R32" s="13">
        <f>H13</f>
        <v>2.3330122725148601</v>
      </c>
    </row>
    <row r="33" spans="1:18" s="1" customFormat="1" ht="18" customHeight="1" x14ac:dyDescent="0.15">
      <c r="A33" s="33"/>
      <c r="B33" s="5"/>
      <c r="C33" s="5"/>
      <c r="D33" s="5"/>
      <c r="E33" s="5"/>
      <c r="F33" s="34"/>
      <c r="G33" s="35"/>
      <c r="N33" s="5"/>
      <c r="O33" s="13" t="s">
        <v>61</v>
      </c>
      <c r="P33" s="11" t="s">
        <v>41</v>
      </c>
      <c r="Q33" s="78">
        <f>F10</f>
        <v>274</v>
      </c>
      <c r="R33" s="74">
        <f>H10</f>
        <v>6.6328224744687603</v>
      </c>
    </row>
    <row r="34" spans="1:18" s="1" customFormat="1" ht="18" customHeight="1" x14ac:dyDescent="0.15">
      <c r="A34" s="33"/>
      <c r="B34" s="36"/>
      <c r="C34" s="36"/>
      <c r="D34" s="5"/>
      <c r="E34" s="37"/>
      <c r="F34" s="34"/>
      <c r="G34" s="35"/>
      <c r="H34" s="4"/>
      <c r="I34" s="4"/>
      <c r="J34" s="4"/>
      <c r="K34" s="4"/>
      <c r="M34" s="4"/>
      <c r="N34" s="35"/>
      <c r="O34" s="13" t="s">
        <v>54</v>
      </c>
      <c r="P34" s="11" t="s">
        <v>33</v>
      </c>
      <c r="Q34" s="78">
        <f>F25</f>
        <v>227</v>
      </c>
      <c r="R34" s="74">
        <f>H25</f>
        <v>3.3865723018699301</v>
      </c>
    </row>
    <row r="35" spans="1:18" s="1" customFormat="1" ht="18" customHeight="1" x14ac:dyDescent="0.15">
      <c r="A35" s="33"/>
      <c r="B35" s="38"/>
      <c r="C35" s="38"/>
      <c r="D35" s="38"/>
      <c r="E35" s="38"/>
      <c r="F35" s="38"/>
      <c r="G35" s="35"/>
      <c r="N35" s="49"/>
      <c r="O35" s="13" t="s">
        <v>43</v>
      </c>
      <c r="P35" s="13" t="s">
        <v>41</v>
      </c>
      <c r="Q35" s="59">
        <f>F11</f>
        <v>81</v>
      </c>
      <c r="R35" s="74">
        <f>H11</f>
        <v>9.9992088958850491</v>
      </c>
    </row>
    <row r="36" spans="1:18" s="1" customFormat="1" ht="18" customHeight="1" x14ac:dyDescent="0.15">
      <c r="A36" s="33"/>
      <c r="B36"/>
      <c r="G36" s="35"/>
      <c r="H36" s="4"/>
      <c r="I36" s="4"/>
      <c r="J36" s="4"/>
      <c r="K36" s="4"/>
      <c r="L36" s="5"/>
      <c r="M36" s="4"/>
      <c r="N36" s="49"/>
      <c r="O36" s="35"/>
      <c r="P36" s="35"/>
      <c r="Q36" s="6">
        <f>Q35+Q33+Q29+Q28+Q32+Q27+Q21+Q17+Q13+Q8+Q5+Q30+Q34</f>
        <v>11091</v>
      </c>
      <c r="R36" s="1">
        <f>R35+R33+R29+R28+R32+R25+R24+R23+R22+R20+R19+R18+R16+R15+R14+R12+R11+R10+R9+R7+R6+R4+R3+R2+R30+R34+R26</f>
        <v>91.378807819720052</v>
      </c>
    </row>
    <row r="37" spans="1:18" s="1" customFormat="1" ht="18" customHeight="1" x14ac:dyDescent="0.15">
      <c r="A37" s="33"/>
      <c r="B37"/>
      <c r="C37" s="5"/>
      <c r="D37" s="34"/>
      <c r="E37" s="5"/>
      <c r="F37" s="34"/>
      <c r="G37" s="39"/>
      <c r="H37" s="39"/>
      <c r="I37" s="39"/>
      <c r="J37" s="39"/>
      <c r="K37" s="39"/>
      <c r="L37" s="5"/>
      <c r="M37" s="39"/>
      <c r="N37" s="49"/>
      <c r="O37" s="35"/>
      <c r="P37" s="35"/>
      <c r="Q37" s="6"/>
    </row>
    <row r="38" spans="1:18" s="1" customFormat="1" ht="18" customHeight="1" x14ac:dyDescent="0.15">
      <c r="A38" s="33"/>
      <c r="B38"/>
      <c r="C38" s="40"/>
      <c r="D38" s="5"/>
      <c r="E38" s="5"/>
      <c r="F38" s="5"/>
      <c r="G38" s="39"/>
      <c r="H38" s="39">
        <f>H28+H27+H26+H24+H23+H22+H21+H20+H19+H18+H14+H13+H11+H10+H9+H8+H7+H5+H4+H3+H2+H29+H30+H6+H15+H25+H12</f>
        <v>91.378807819720038</v>
      </c>
      <c r="I38" s="39"/>
      <c r="J38" s="39"/>
      <c r="K38" s="39"/>
      <c r="L38" s="5"/>
      <c r="M38" s="39"/>
      <c r="N38" s="49"/>
      <c r="O38" s="35"/>
      <c r="P38" s="70"/>
      <c r="Q38" s="35"/>
    </row>
    <row r="39" spans="1:18" s="1" customFormat="1" ht="18" customHeight="1" x14ac:dyDescent="0.15">
      <c r="A39" s="41"/>
      <c r="B39"/>
      <c r="C39" s="40"/>
      <c r="D39" s="5"/>
      <c r="E39" s="5"/>
      <c r="F39" s="39"/>
      <c r="G39" s="39"/>
      <c r="H39" s="42"/>
      <c r="I39" s="42"/>
      <c r="J39" s="42"/>
      <c r="K39" s="42"/>
      <c r="L39" s="5"/>
      <c r="M39" s="42"/>
      <c r="N39" s="45"/>
      <c r="O39" s="35"/>
      <c r="P39" s="35"/>
    </row>
    <row r="40" spans="1:18" s="1" customFormat="1" ht="18" customHeight="1" x14ac:dyDescent="0.15">
      <c r="A40" s="43" t="s">
        <v>63</v>
      </c>
      <c r="B40"/>
      <c r="C40" s="40"/>
      <c r="D40" s="5"/>
      <c r="E40" s="5"/>
      <c r="F40" s="39"/>
      <c r="G40" s="5"/>
      <c r="H40" s="5"/>
      <c r="I40" s="5"/>
      <c r="J40" s="5"/>
      <c r="K40" s="5"/>
      <c r="L40" s="5"/>
      <c r="M40" s="5"/>
      <c r="N40" s="5"/>
      <c r="O40" s="49"/>
    </row>
    <row r="41" spans="1:18" s="1" customFormat="1" ht="18" customHeight="1" x14ac:dyDescent="0.15">
      <c r="A41" s="43" t="s">
        <v>66</v>
      </c>
      <c r="B41" s="43" t="s">
        <v>64</v>
      </c>
      <c r="C41" s="44" t="s">
        <v>94</v>
      </c>
      <c r="D41" s="5"/>
      <c r="E41" s="5"/>
      <c r="F41" s="5"/>
      <c r="G41" s="5"/>
      <c r="H41" s="45"/>
      <c r="I41" s="45"/>
      <c r="J41" s="45"/>
      <c r="K41" s="45"/>
      <c r="L41" s="5"/>
      <c r="M41" s="45"/>
      <c r="N41" s="47"/>
      <c r="O41" s="49"/>
    </row>
    <row r="42" spans="1:18" s="1" customFormat="1" ht="18" customHeight="1" x14ac:dyDescent="0.15">
      <c r="A42" s="43" t="s">
        <v>68</v>
      </c>
      <c r="B42" s="43" t="s">
        <v>67</v>
      </c>
      <c r="C42" s="46">
        <v>6.9356999999999998</v>
      </c>
      <c r="D42" s="39"/>
      <c r="E42" s="5"/>
      <c r="F42" s="39"/>
      <c r="G42" s="39"/>
      <c r="H42" s="39"/>
      <c r="I42" s="39"/>
      <c r="J42" s="39"/>
      <c r="K42" s="39"/>
      <c r="L42" s="5"/>
      <c r="M42" s="39"/>
      <c r="N42" s="48"/>
      <c r="O42" s="49"/>
    </row>
    <row r="43" spans="1:18" s="1" customFormat="1" ht="18" customHeight="1" x14ac:dyDescent="0.15">
      <c r="A43" s="43" t="s">
        <v>70</v>
      </c>
      <c r="B43" s="43" t="s">
        <v>69</v>
      </c>
      <c r="C43" s="46">
        <v>0.88680000000000003</v>
      </c>
      <c r="D43" s="39"/>
      <c r="E43" s="5"/>
      <c r="F43" s="39"/>
      <c r="G43" s="5"/>
      <c r="H43" s="47"/>
      <c r="I43" s="47"/>
      <c r="J43" s="47"/>
      <c r="K43" s="47"/>
      <c r="L43" s="5"/>
      <c r="M43" s="47"/>
      <c r="N43" s="48"/>
      <c r="O43" s="35"/>
      <c r="P43" s="6"/>
    </row>
    <row r="44" spans="1:18" s="1" customFormat="1" ht="18" customHeight="1" x14ac:dyDescent="0.15">
      <c r="A44" s="43" t="s">
        <v>72</v>
      </c>
      <c r="B44" s="43" t="s">
        <v>71</v>
      </c>
      <c r="C44" s="46">
        <v>6.1152999999999999E-2</v>
      </c>
      <c r="D44" s="39"/>
      <c r="E44" s="5"/>
      <c r="F44" s="39"/>
      <c r="G44" s="5"/>
      <c r="H44" s="48"/>
      <c r="I44" s="48"/>
      <c r="J44" s="48"/>
      <c r="K44" s="48"/>
      <c r="L44" s="35"/>
      <c r="M44" s="48"/>
      <c r="N44" s="5"/>
      <c r="O44" s="5"/>
      <c r="P44" s="6"/>
    </row>
    <row r="45" spans="1:18" s="1" customFormat="1" ht="18" customHeight="1" x14ac:dyDescent="0.15">
      <c r="A45" s="43" t="s">
        <v>74</v>
      </c>
      <c r="B45" s="43" t="s">
        <v>73</v>
      </c>
      <c r="C45" s="46">
        <v>1.8883000000000001</v>
      </c>
      <c r="D45" s="39"/>
      <c r="E45" s="39"/>
      <c r="F45" s="39"/>
      <c r="G45" s="5"/>
      <c r="H45" s="48"/>
      <c r="I45" s="48"/>
      <c r="J45" s="48"/>
      <c r="K45" s="48"/>
      <c r="L45" s="35"/>
      <c r="M45" s="48"/>
      <c r="N45" s="45"/>
      <c r="O45" s="5"/>
    </row>
    <row r="46" spans="1:18" s="1" customFormat="1" ht="18" customHeight="1" x14ac:dyDescent="0.15">
      <c r="A46" s="43" t="s">
        <v>76</v>
      </c>
      <c r="B46" s="43" t="s">
        <v>75</v>
      </c>
      <c r="C46" s="46">
        <v>0.2253</v>
      </c>
      <c r="D46" s="5"/>
      <c r="E46" s="5"/>
      <c r="F46" s="39"/>
      <c r="G46" s="39"/>
      <c r="H46" s="39"/>
      <c r="I46" s="39"/>
      <c r="J46" s="39"/>
      <c r="K46" s="39"/>
      <c r="L46" s="70"/>
      <c r="M46" s="39"/>
      <c r="N46" s="35"/>
    </row>
    <row r="47" spans="1:18" s="1" customFormat="1" ht="18" customHeight="1" x14ac:dyDescent="0.15">
      <c r="A47" s="43" t="s">
        <v>78</v>
      </c>
      <c r="B47" s="43" t="s">
        <v>77</v>
      </c>
      <c r="C47" s="46">
        <v>5.0644</v>
      </c>
      <c r="D47" s="5"/>
      <c r="E47" s="5"/>
      <c r="F47" s="5"/>
      <c r="G47" s="5"/>
      <c r="H47" s="45"/>
      <c r="I47" s="45"/>
      <c r="J47" s="45"/>
      <c r="K47" s="45"/>
      <c r="L47" s="39"/>
      <c r="M47" s="45"/>
      <c r="N47" s="5"/>
    </row>
    <row r="48" spans="1:18" s="1" customFormat="1" ht="18" customHeight="1" x14ac:dyDescent="0.15">
      <c r="A48" s="43" t="s">
        <v>80</v>
      </c>
      <c r="B48" s="43" t="s">
        <v>79</v>
      </c>
      <c r="C48" s="46">
        <v>0.2107</v>
      </c>
      <c r="D48" s="5"/>
      <c r="E48" s="5"/>
      <c r="F48" s="5"/>
      <c r="G48" s="47"/>
      <c r="H48" s="35"/>
      <c r="I48" s="35"/>
      <c r="J48" s="35"/>
      <c r="K48" s="35"/>
      <c r="L48" s="5"/>
      <c r="M48" s="35"/>
      <c r="N48" s="5"/>
      <c r="O48" s="35"/>
    </row>
    <row r="49" spans="1:17" s="1" customFormat="1" ht="18" customHeight="1" x14ac:dyDescent="0.15">
      <c r="A49" s="43" t="s">
        <v>82</v>
      </c>
      <c r="B49" s="43" t="s">
        <v>81</v>
      </c>
      <c r="C49" s="46">
        <v>0.86170000000000002</v>
      </c>
      <c r="D49" s="39"/>
      <c r="E49" s="5"/>
      <c r="F49" s="5"/>
      <c r="G49" s="5"/>
      <c r="H49" s="5"/>
      <c r="I49" s="71"/>
      <c r="J49" s="71"/>
      <c r="K49" s="71"/>
      <c r="L49" s="5"/>
      <c r="M49" s="5"/>
      <c r="N49" s="5"/>
      <c r="O49" s="35"/>
      <c r="Q49" s="6"/>
    </row>
    <row r="50" spans="1:17" s="1" customFormat="1" ht="18" customHeight="1" x14ac:dyDescent="0.15">
      <c r="A50" s="43" t="s">
        <v>84</v>
      </c>
      <c r="B50" s="43" t="s">
        <v>83</v>
      </c>
      <c r="C50" s="46">
        <v>1.6569</v>
      </c>
      <c r="D50" s="39"/>
      <c r="E50" s="5"/>
      <c r="F50" s="5"/>
      <c r="G50" s="5"/>
      <c r="H50" s="5"/>
      <c r="I50" s="5"/>
      <c r="J50" s="5"/>
      <c r="K50" s="5"/>
      <c r="L50" s="5"/>
      <c r="M50" s="5"/>
      <c r="N50" s="5"/>
      <c r="O50" s="35"/>
    </row>
    <row r="51" spans="1:17" s="1" customFormat="1" ht="18" customHeight="1" x14ac:dyDescent="0.15">
      <c r="A51" s="43" t="s">
        <v>86</v>
      </c>
      <c r="B51" s="43" t="s">
        <v>85</v>
      </c>
      <c r="C51" s="46">
        <v>7.8990999999999998</v>
      </c>
      <c r="D51" s="39"/>
      <c r="L51" s="5"/>
      <c r="N51" s="5"/>
      <c r="O51" s="35"/>
      <c r="Q51" s="6"/>
    </row>
    <row r="52" spans="1:17" s="1" customFormat="1" ht="18" customHeight="1" x14ac:dyDescent="0.15">
      <c r="A52" s="43" t="s">
        <v>88</v>
      </c>
      <c r="B52" s="43" t="s">
        <v>87</v>
      </c>
      <c r="C52" s="46">
        <v>4.84E-4</v>
      </c>
      <c r="D52" s="39"/>
      <c r="F52" s="3"/>
      <c r="G52" s="4"/>
      <c r="H52" s="5"/>
      <c r="I52" s="5"/>
      <c r="J52" s="5"/>
      <c r="K52" s="5"/>
      <c r="L52" s="5"/>
      <c r="M52" s="5"/>
      <c r="N52" s="5"/>
    </row>
    <row r="53" spans="1:17" s="1" customFormat="1" ht="18" customHeight="1" x14ac:dyDescent="0.15">
      <c r="A53" s="43" t="s">
        <v>90</v>
      </c>
      <c r="B53" s="43" t="s">
        <v>89</v>
      </c>
      <c r="C53" s="46">
        <v>1.8485</v>
      </c>
      <c r="F53" s="3"/>
      <c r="G53" s="4"/>
      <c r="H53" s="5"/>
      <c r="I53" s="5"/>
      <c r="J53" s="5"/>
      <c r="K53" s="5"/>
      <c r="L53" s="5"/>
      <c r="M53" s="5"/>
      <c r="N53" s="5"/>
    </row>
    <row r="54" spans="1:17" s="1" customFormat="1" ht="18" customHeight="1" x14ac:dyDescent="0.15">
      <c r="A54" s="43" t="s">
        <v>92</v>
      </c>
      <c r="B54" s="43" t="s">
        <v>91</v>
      </c>
      <c r="C54" s="46">
        <v>5.0755999999999997</v>
      </c>
      <c r="F54" s="3"/>
      <c r="G54" s="4"/>
      <c r="H54" s="5"/>
      <c r="I54" s="5"/>
      <c r="J54" s="5"/>
      <c r="K54" s="5"/>
      <c r="L54" s="5"/>
      <c r="M54" s="5"/>
      <c r="N54" s="5"/>
    </row>
    <row r="55" spans="1:17" x14ac:dyDescent="0.15">
      <c r="A55" s="43" t="s">
        <v>54</v>
      </c>
      <c r="B55" s="43" t="s">
        <v>93</v>
      </c>
      <c r="C55" s="46">
        <v>8.8651</v>
      </c>
      <c r="F55" s="1"/>
      <c r="G55" s="1"/>
    </row>
    <row r="56" spans="1:17" x14ac:dyDescent="0.15">
      <c r="A56" s="43" t="s">
        <v>59</v>
      </c>
      <c r="B56" s="43" t="s">
        <v>95</v>
      </c>
      <c r="C56" s="46">
        <v>2.0000000000000001E-4</v>
      </c>
      <c r="F56" s="1"/>
      <c r="G56" s="1"/>
    </row>
    <row r="57" spans="1:17" x14ac:dyDescent="0.15">
      <c r="A57" s="49"/>
      <c r="B57" s="43" t="s">
        <v>96</v>
      </c>
      <c r="C57" s="46">
        <v>6.1999999999999998E-3</v>
      </c>
      <c r="F57" s="1"/>
      <c r="G57" s="1"/>
    </row>
    <row r="58" spans="1:17" x14ac:dyDescent="0.15">
      <c r="A58" s="49"/>
      <c r="B58" s="49"/>
      <c r="C58" s="49"/>
    </row>
    <row r="59" spans="1:17" x14ac:dyDescent="0.15">
      <c r="A59" s="49"/>
      <c r="B59" s="49"/>
      <c r="C59" s="49"/>
    </row>
    <row r="60" spans="1:17" x14ac:dyDescent="0.15">
      <c r="B60" s="49"/>
      <c r="C60" s="49"/>
    </row>
  </sheetData>
  <mergeCells count="25">
    <mergeCell ref="C20:C25"/>
    <mergeCell ref="C26:C29"/>
    <mergeCell ref="O2:O5"/>
    <mergeCell ref="O6:O8"/>
    <mergeCell ref="O9:O13"/>
    <mergeCell ref="O14:O17"/>
    <mergeCell ref="O18:O21"/>
    <mergeCell ref="O22:O27"/>
    <mergeCell ref="O28:O31"/>
    <mergeCell ref="B32:D32"/>
    <mergeCell ref="A2:A15"/>
    <mergeCell ref="A16:A17"/>
    <mergeCell ref="A18:A32"/>
    <mergeCell ref="B3:B4"/>
    <mergeCell ref="B5:B7"/>
    <mergeCell ref="B8:B12"/>
    <mergeCell ref="B13:B14"/>
    <mergeCell ref="B18:B19"/>
    <mergeCell ref="B20:B25"/>
    <mergeCell ref="B26:B29"/>
    <mergeCell ref="C3:C4"/>
    <mergeCell ref="C5:C7"/>
    <mergeCell ref="C8:C12"/>
    <mergeCell ref="C13:C14"/>
    <mergeCell ref="C18:C19"/>
  </mergeCells>
  <phoneticPr fontId="10" type="noConversion"/>
  <conditionalFormatting sqref="Q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{FF36B86A-F169-465C-9D10-1AE3F589D57B}</x14:id>
        </ext>
      </extLst>
    </cfRule>
  </conditionalFormatting>
  <conditionalFormatting sqref="Q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{C28EC918-DD50-44CB-85FE-1C997C1A076F}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{802C7545-41E6-4151-B139-F4084B7AE881}</x14:id>
        </ext>
      </extLst>
    </cfRule>
  </conditionalFormatting>
  <conditionalFormatting sqref="R35">
    <cfRule type="aboveAverage" dxfId="53" priority="4" aboveAverage="0"/>
    <cfRule type="aboveAverage" dxfId="52" priority="5"/>
  </conditionalFormatting>
  <conditionalFormatting sqref="Q2:Q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{D799AD78-CCEC-47D4-ACA4-77D6CB18EBC6}</x14:id>
        </ext>
      </extLst>
    </cfRule>
  </conditionalFormatting>
  <conditionalFormatting sqref="Q6:Q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{00BC8B93-1D8A-4035-8B2D-202EC580991B}</x14:id>
        </ext>
      </extLst>
    </cfRule>
  </conditionalFormatting>
  <conditionalFormatting sqref="Q9:Q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{0BE72D4A-5D56-4D09-9B22-2260F3C6211E}</x14:id>
        </ext>
      </extLst>
    </cfRule>
  </conditionalFormatting>
  <conditionalFormatting sqref="Q14:Q1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{4E6445AF-721D-4EB0-BE7F-80DB42037963}</x14:id>
        </ext>
      </extLst>
    </cfRule>
  </conditionalFormatting>
  <conditionalFormatting sqref="Q18:Q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{9FF2B24F-2B35-466A-872F-678BDF249FA7}</x14:id>
        </ext>
      </extLst>
    </cfRule>
  </conditionalFormatting>
  <conditionalFormatting sqref="Q22:Q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{E27DB746-CC6D-4231-91DE-021AEFA1DF63}</x14:id>
        </ext>
      </extLst>
    </cfRule>
  </conditionalFormatting>
  <conditionalFormatting sqref="Q23:Q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{498BEC34-E20C-4189-BDAD-96A78273FECA}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{BCFE1EBC-F3F2-40B1-B378-D67FFBC4C61B}</x14:id>
        </ext>
      </extLst>
    </cfRule>
  </conditionalFormatting>
  <conditionalFormatting sqref="Q28:Q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{B733EB02-FE9B-4C31-A13F-49F4B56B299A}</x14:id>
        </ext>
      </extLst>
    </cfRule>
  </conditionalFormatting>
  <conditionalFormatting sqref="R3:R4">
    <cfRule type="aboveAverage" dxfId="51" priority="26" aboveAverage="0"/>
    <cfRule type="aboveAverage" dxfId="50" priority="27"/>
  </conditionalFormatting>
  <conditionalFormatting sqref="R6:R7">
    <cfRule type="aboveAverage" dxfId="49" priority="24" aboveAverage="0"/>
    <cfRule type="aboveAverage" dxfId="48" priority="25"/>
  </conditionalFormatting>
  <conditionalFormatting sqref="R9:R12">
    <cfRule type="aboveAverage" dxfId="47" priority="20" aboveAverage="0"/>
    <cfRule type="aboveAverage" dxfId="46" priority="21"/>
  </conditionalFormatting>
  <conditionalFormatting sqref="R14:R16">
    <cfRule type="aboveAverage" dxfId="45" priority="22" aboveAverage="0"/>
    <cfRule type="aboveAverage" dxfId="44" priority="23"/>
  </conditionalFormatting>
  <conditionalFormatting sqref="R18:R21">
    <cfRule type="aboveAverage" dxfId="43" priority="16" aboveAverage="0"/>
    <cfRule type="aboveAverage" dxfId="42" priority="17"/>
  </conditionalFormatting>
  <conditionalFormatting sqref="R22:R26">
    <cfRule type="aboveAverage" dxfId="41" priority="30" aboveAverage="0"/>
    <cfRule type="aboveAverage" dxfId="40" priority="31"/>
  </conditionalFormatting>
  <conditionalFormatting sqref="R28:R31">
    <cfRule type="aboveAverage" dxfId="39" priority="1" aboveAverage="0"/>
    <cfRule type="aboveAverage" dxfId="38" priority="2"/>
  </conditionalFormatting>
  <conditionalFormatting sqref="R33:R34">
    <cfRule type="aboveAverage" dxfId="37" priority="18" aboveAverage="0"/>
    <cfRule type="aboveAverage" dxfId="36" priority="19"/>
  </conditionalFormatting>
  <conditionalFormatting sqref="Q22 Q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{98D3540B-14B6-45B3-BAD5-5E4CA78C206E}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6B86A-F169-465C-9D10-1AE3F589D5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C28EC918-DD50-44CB-85FE-1C997C1A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02C7545-41E6-4151-B139-F4084B7AE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D799AD78-CCEC-47D4-ACA4-77D6CB18E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00BC8B93-1D8A-4035-8B2D-202EC58099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0BE72D4A-5D56-4D09-9B22-2260F3C62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4E6445AF-721D-4EB0-BE7F-80DB420379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9FF2B24F-2B35-466A-872F-678BDF249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E27DB746-CC6D-4231-91DE-021AEFA1DF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Q22:Q27</xm:sqref>
        </x14:conditionalFormatting>
        <x14:conditionalFormatting xmlns:xm="http://schemas.microsoft.com/office/excel/2006/main">
          <x14:cfRule type="dataBar" id="{498BEC34-E20C-4189-BDAD-96A78273F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CFE1EBC-F3F2-40B1-B378-D67FFBC4C6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Q23:Q26</xm:sqref>
        </x14:conditionalFormatting>
        <x14:conditionalFormatting xmlns:xm="http://schemas.microsoft.com/office/excel/2006/main">
          <x14:cfRule type="dataBar" id="{B733EB02-FE9B-4C31-A13F-49F4B56B2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Q28:Q31</xm:sqref>
        </x14:conditionalFormatting>
        <x14:conditionalFormatting xmlns:xm="http://schemas.microsoft.com/office/excel/2006/main">
          <x14:cfRule type="dataBar" id="{98D3540B-14B6-45B3-BAD5-5E4CA78C2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0"/>
  <sheetViews>
    <sheetView topLeftCell="D1" workbookViewId="0">
      <selection activeCell="N5" sqref="N5"/>
    </sheetView>
  </sheetViews>
  <sheetFormatPr defaultColWidth="9" defaultRowHeight="17.25" x14ac:dyDescent="0.15"/>
  <cols>
    <col min="1" max="1" width="9.5" style="2" customWidth="1"/>
    <col min="2" max="2" width="12.625" style="1" customWidth="1"/>
    <col min="3" max="3" width="11.25" style="1" customWidth="1"/>
    <col min="4" max="4" width="10" style="1" customWidth="1"/>
    <col min="5" max="5" width="10.125" style="1" customWidth="1"/>
    <col min="6" max="6" width="8.5" style="3" customWidth="1"/>
    <col min="7" max="7" width="11.25" style="4" customWidth="1"/>
    <col min="8" max="8" width="9.625" style="1" customWidth="1"/>
    <col min="9" max="9" width="8.625" style="1" customWidth="1"/>
    <col min="10" max="10" width="10" style="1" customWidth="1"/>
    <col min="11" max="11" width="10.75" style="1" customWidth="1"/>
    <col min="12" max="12" width="16.5" style="1" customWidth="1"/>
    <col min="13" max="13" width="19.75" style="1" customWidth="1"/>
    <col min="14" max="14" width="13.375" style="5" customWidth="1"/>
    <col min="15" max="15" width="12.5" style="1" customWidth="1"/>
    <col min="16" max="16" width="13.375" style="1" customWidth="1"/>
    <col min="17" max="17" width="19.375" style="6" customWidth="1"/>
    <col min="18" max="18" width="13.625" style="1" customWidth="1"/>
    <col min="19" max="19" width="9" style="1"/>
  </cols>
  <sheetData>
    <row r="1" spans="1:18" s="1" customFormat="1" ht="18" customHeight="1" x14ac:dyDescent="0.15">
      <c r="A1" s="7" t="s">
        <v>15</v>
      </c>
      <c r="B1" s="8" t="s">
        <v>16</v>
      </c>
      <c r="C1" s="9" t="s">
        <v>17</v>
      </c>
      <c r="D1" s="8" t="s">
        <v>18</v>
      </c>
      <c r="E1" s="9" t="s">
        <v>19</v>
      </c>
      <c r="F1" s="8" t="s">
        <v>20</v>
      </c>
      <c r="G1" s="9" t="s">
        <v>21</v>
      </c>
      <c r="H1" s="10" t="s">
        <v>22</v>
      </c>
      <c r="I1" s="50" t="s">
        <v>23</v>
      </c>
      <c r="J1" s="51" t="s">
        <v>24</v>
      </c>
      <c r="K1" s="52" t="s">
        <v>25</v>
      </c>
      <c r="L1" s="25" t="s">
        <v>3</v>
      </c>
      <c r="M1" s="53" t="s">
        <v>4</v>
      </c>
      <c r="N1" s="54"/>
      <c r="O1" s="55" t="s">
        <v>18</v>
      </c>
      <c r="P1" s="55" t="s">
        <v>16</v>
      </c>
      <c r="Q1" s="72" t="s">
        <v>20</v>
      </c>
      <c r="R1" s="73" t="s">
        <v>22</v>
      </c>
    </row>
    <row r="2" spans="1:18" s="1" customFormat="1" ht="18" customHeight="1" x14ac:dyDescent="0.15">
      <c r="A2" s="96">
        <v>43438</v>
      </c>
      <c r="B2" s="11" t="s">
        <v>26</v>
      </c>
      <c r="C2" s="11">
        <f>F2</f>
        <v>886</v>
      </c>
      <c r="D2" s="11" t="s">
        <v>27</v>
      </c>
      <c r="E2" s="11">
        <v>934</v>
      </c>
      <c r="F2" s="11">
        <v>886</v>
      </c>
      <c r="G2" s="12">
        <f t="shared" ref="G2:G15" si="0">F2-E2</f>
        <v>-48</v>
      </c>
      <c r="H2" s="13">
        <v>4.0883927191446103</v>
      </c>
      <c r="I2" s="26">
        <v>58</v>
      </c>
      <c r="J2" s="26">
        <v>467</v>
      </c>
      <c r="K2" s="13">
        <v>1.8972162740899401</v>
      </c>
      <c r="L2" s="56">
        <v>296528.63</v>
      </c>
      <c r="M2" s="57">
        <v>72529.39</v>
      </c>
      <c r="N2" s="35"/>
      <c r="O2" s="95" t="s">
        <v>28</v>
      </c>
      <c r="P2" s="11" t="s">
        <v>29</v>
      </c>
      <c r="Q2" s="59">
        <f>F3</f>
        <v>3878</v>
      </c>
      <c r="R2" s="74">
        <f>H3</f>
        <v>3.3042314191290698</v>
      </c>
    </row>
    <row r="3" spans="1:18" s="1" customFormat="1" ht="18" customHeight="1" x14ac:dyDescent="0.15">
      <c r="A3" s="97"/>
      <c r="B3" s="95" t="s">
        <v>30</v>
      </c>
      <c r="C3" s="99">
        <f>F3+F4</f>
        <v>4038</v>
      </c>
      <c r="D3" s="11" t="s">
        <v>28</v>
      </c>
      <c r="E3" s="11">
        <v>3843</v>
      </c>
      <c r="F3" s="11">
        <v>3878</v>
      </c>
      <c r="G3" s="15">
        <f t="shared" si="0"/>
        <v>35</v>
      </c>
      <c r="H3" s="13">
        <v>3.3042314191290698</v>
      </c>
      <c r="I3" s="11">
        <v>73</v>
      </c>
      <c r="J3" s="11">
        <v>756</v>
      </c>
      <c r="K3" s="13">
        <v>5.1296296296296298</v>
      </c>
      <c r="L3" s="1">
        <v>1213403.8425</v>
      </c>
      <c r="M3" s="57">
        <v>367227.25759318302</v>
      </c>
      <c r="N3" s="49"/>
      <c r="O3" s="95"/>
      <c r="P3" s="11" t="s">
        <v>31</v>
      </c>
      <c r="Q3" s="59">
        <f>F18</f>
        <v>643</v>
      </c>
      <c r="R3" s="13">
        <f>H18</f>
        <v>2.8</v>
      </c>
    </row>
    <row r="4" spans="1:18" s="1" customFormat="1" ht="18" customHeight="1" x14ac:dyDescent="0.15">
      <c r="A4" s="97"/>
      <c r="B4" s="95"/>
      <c r="C4" s="101"/>
      <c r="D4" s="11" t="s">
        <v>32</v>
      </c>
      <c r="E4" s="11">
        <v>220</v>
      </c>
      <c r="F4" s="11">
        <v>160</v>
      </c>
      <c r="G4" s="15">
        <f t="shared" si="0"/>
        <v>-60</v>
      </c>
      <c r="H4" s="13">
        <v>3.6436418350480402</v>
      </c>
      <c r="I4" s="11">
        <v>0</v>
      </c>
      <c r="J4" s="11">
        <v>48</v>
      </c>
      <c r="K4" s="13">
        <v>3.3333333333333299</v>
      </c>
      <c r="L4" s="56">
        <v>58481.799599999998</v>
      </c>
      <c r="M4" s="57">
        <v>16050.37</v>
      </c>
      <c r="N4" s="49"/>
      <c r="O4" s="95"/>
      <c r="P4" s="11" t="s">
        <v>33</v>
      </c>
      <c r="Q4" s="75">
        <f>F20</f>
        <v>548</v>
      </c>
      <c r="R4" s="18">
        <f>H20</f>
        <v>2.6603829187811701</v>
      </c>
    </row>
    <row r="5" spans="1:18" s="1" customFormat="1" ht="18" customHeight="1" x14ac:dyDescent="0.15">
      <c r="A5" s="97"/>
      <c r="B5" s="99" t="s">
        <v>34</v>
      </c>
      <c r="C5" s="99">
        <f>F5+F6+F7</f>
        <v>490</v>
      </c>
      <c r="D5" s="11" t="s">
        <v>35</v>
      </c>
      <c r="E5" s="11">
        <v>517</v>
      </c>
      <c r="F5" s="11">
        <v>413</v>
      </c>
      <c r="G5" s="12">
        <f t="shared" si="0"/>
        <v>-104</v>
      </c>
      <c r="H5" s="13">
        <v>2.35</v>
      </c>
      <c r="I5" s="11">
        <v>15</v>
      </c>
      <c r="J5" s="11">
        <v>130</v>
      </c>
      <c r="K5" s="13">
        <v>3.18</v>
      </c>
      <c r="L5" s="1">
        <v>178557.59</v>
      </c>
      <c r="M5" s="57">
        <v>76049.83</v>
      </c>
      <c r="N5" s="35"/>
      <c r="O5" s="95"/>
      <c r="P5" s="22" t="s">
        <v>36</v>
      </c>
      <c r="Q5" s="76">
        <f>SUM(Q2:Q4)</f>
        <v>5069</v>
      </c>
      <c r="R5" s="77">
        <f>AVERAGE(R2:R4)</f>
        <v>2.9215381126367466</v>
      </c>
    </row>
    <row r="6" spans="1:18" s="1" customFormat="1" ht="18" customHeight="1" x14ac:dyDescent="0.15">
      <c r="A6" s="97"/>
      <c r="B6" s="100"/>
      <c r="C6" s="100"/>
      <c r="D6" s="11" t="s">
        <v>37</v>
      </c>
      <c r="E6" s="11">
        <v>51</v>
      </c>
      <c r="F6" s="11">
        <v>65</v>
      </c>
      <c r="G6" s="12">
        <f t="shared" si="0"/>
        <v>14</v>
      </c>
      <c r="H6" s="13">
        <v>2.64</v>
      </c>
      <c r="I6" s="11">
        <v>13</v>
      </c>
      <c r="J6" s="11">
        <v>24</v>
      </c>
      <c r="K6" s="13">
        <v>2.71</v>
      </c>
      <c r="L6" s="56">
        <v>11214.26</v>
      </c>
      <c r="M6" s="57">
        <v>4252.83</v>
      </c>
      <c r="N6" s="35"/>
      <c r="O6" s="95" t="s">
        <v>32</v>
      </c>
      <c r="P6" s="11" t="s">
        <v>29</v>
      </c>
      <c r="Q6" s="59">
        <f>F4</f>
        <v>160</v>
      </c>
      <c r="R6" s="13">
        <f>H4</f>
        <v>3.6436418350480402</v>
      </c>
    </row>
    <row r="7" spans="1:18" s="1" customFormat="1" ht="18" customHeight="1" x14ac:dyDescent="0.15">
      <c r="A7" s="97"/>
      <c r="B7" s="101"/>
      <c r="C7" s="101"/>
      <c r="D7" s="11" t="s">
        <v>38</v>
      </c>
      <c r="E7" s="11">
        <v>23</v>
      </c>
      <c r="F7" s="11">
        <v>12</v>
      </c>
      <c r="G7" s="12">
        <f t="shared" si="0"/>
        <v>-11</v>
      </c>
      <c r="H7" s="13">
        <v>3.15</v>
      </c>
      <c r="I7" s="11">
        <v>0</v>
      </c>
      <c r="J7" s="11">
        <v>9</v>
      </c>
      <c r="K7" s="13">
        <v>1.33</v>
      </c>
      <c r="L7" s="56">
        <v>4978.3100000000004</v>
      </c>
      <c r="M7" s="57">
        <v>1582.59</v>
      </c>
      <c r="O7" s="95"/>
      <c r="P7" s="11" t="s">
        <v>33</v>
      </c>
      <c r="Q7" s="75">
        <f>F21</f>
        <v>56</v>
      </c>
      <c r="R7" s="65">
        <f>H21</f>
        <v>3.0713671408600098</v>
      </c>
    </row>
    <row r="8" spans="1:18" s="1" customFormat="1" ht="18" customHeight="1" x14ac:dyDescent="0.15">
      <c r="A8" s="97"/>
      <c r="B8" s="99" t="s">
        <v>39</v>
      </c>
      <c r="C8" s="99">
        <f>F8+F9+F10+F11+F12</f>
        <v>1074</v>
      </c>
      <c r="D8" s="11" t="s">
        <v>40</v>
      </c>
      <c r="E8" s="11">
        <v>727</v>
      </c>
      <c r="F8" s="11">
        <v>610</v>
      </c>
      <c r="G8" s="15">
        <f t="shared" si="0"/>
        <v>-117</v>
      </c>
      <c r="H8" s="13">
        <v>3.8668694530439098</v>
      </c>
      <c r="I8" s="11">
        <v>24</v>
      </c>
      <c r="J8" s="11">
        <v>221</v>
      </c>
      <c r="K8" s="13">
        <v>2.76018099547511</v>
      </c>
      <c r="L8" s="56">
        <v>171821.56</v>
      </c>
      <c r="M8" s="57">
        <v>44434.28</v>
      </c>
      <c r="N8" s="35"/>
      <c r="O8" s="95"/>
      <c r="P8" s="22" t="s">
        <v>36</v>
      </c>
      <c r="Q8" s="76">
        <f>SUM(Q6:Q7)</f>
        <v>216</v>
      </c>
      <c r="R8" s="77">
        <f>AVERAGE(R6:R7)</f>
        <v>3.3575044879540252</v>
      </c>
    </row>
    <row r="9" spans="1:18" s="1" customFormat="1" ht="18" customHeight="1" x14ac:dyDescent="0.15">
      <c r="A9" s="97"/>
      <c r="B9" s="100"/>
      <c r="C9" s="100"/>
      <c r="D9" s="11" t="s">
        <v>38</v>
      </c>
      <c r="E9" s="11">
        <v>222</v>
      </c>
      <c r="F9" s="11">
        <v>212</v>
      </c>
      <c r="G9" s="15">
        <f t="shared" si="0"/>
        <v>-10</v>
      </c>
      <c r="H9" s="13">
        <v>3.4168308653883601</v>
      </c>
      <c r="I9" s="11">
        <v>13</v>
      </c>
      <c r="J9" s="11">
        <v>102</v>
      </c>
      <c r="K9" s="13">
        <v>2.0784313725490202</v>
      </c>
      <c r="L9" s="56">
        <v>59652.81</v>
      </c>
      <c r="M9" s="57">
        <v>17458.52</v>
      </c>
      <c r="N9" s="35"/>
      <c r="O9" s="105" t="s">
        <v>38</v>
      </c>
      <c r="P9" s="11" t="s">
        <v>41</v>
      </c>
      <c r="Q9" s="75">
        <f>F9</f>
        <v>212</v>
      </c>
      <c r="R9" s="74">
        <f>H9</f>
        <v>3.4168308653883601</v>
      </c>
    </row>
    <row r="10" spans="1:18" s="1" customFormat="1" ht="18" customHeight="1" x14ac:dyDescent="0.15">
      <c r="A10" s="97"/>
      <c r="B10" s="100"/>
      <c r="C10" s="100"/>
      <c r="D10" s="11" t="s">
        <v>42</v>
      </c>
      <c r="E10" s="11">
        <v>274</v>
      </c>
      <c r="F10" s="11">
        <v>142</v>
      </c>
      <c r="G10" s="15">
        <f t="shared" si="0"/>
        <v>-132</v>
      </c>
      <c r="H10" s="13">
        <v>4.1920705706307997</v>
      </c>
      <c r="I10" s="11">
        <v>20</v>
      </c>
      <c r="J10" s="11">
        <v>88</v>
      </c>
      <c r="K10" s="13">
        <v>1.61363636363636</v>
      </c>
      <c r="L10" s="56">
        <v>72109.86</v>
      </c>
      <c r="M10" s="57">
        <v>17201.490000000002</v>
      </c>
      <c r="N10" s="35"/>
      <c r="O10" s="105"/>
      <c r="P10" s="11" t="s">
        <v>33</v>
      </c>
      <c r="Q10" s="75">
        <f>F22</f>
        <v>378</v>
      </c>
      <c r="R10" s="65">
        <f>H22</f>
        <v>2.82205170842294</v>
      </c>
    </row>
    <row r="11" spans="1:18" s="1" customFormat="1" ht="18" customHeight="1" x14ac:dyDescent="0.15">
      <c r="A11" s="97"/>
      <c r="B11" s="100"/>
      <c r="C11" s="100"/>
      <c r="D11" s="11" t="s">
        <v>43</v>
      </c>
      <c r="E11" s="14">
        <v>81</v>
      </c>
      <c r="F11" s="14">
        <v>93</v>
      </c>
      <c r="G11" s="17">
        <f t="shared" si="0"/>
        <v>12</v>
      </c>
      <c r="H11" s="18">
        <v>12.071657820840301</v>
      </c>
      <c r="I11" s="14">
        <v>2</v>
      </c>
      <c r="J11" s="14">
        <v>24</v>
      </c>
      <c r="K11" s="18">
        <v>3.875</v>
      </c>
      <c r="L11" s="1">
        <v>63752.959999999999</v>
      </c>
      <c r="M11" s="58">
        <v>5281.21</v>
      </c>
      <c r="N11" s="35"/>
      <c r="O11" s="105"/>
      <c r="P11" s="11" t="s">
        <v>44</v>
      </c>
      <c r="Q11" s="78">
        <f>F28</f>
        <v>40</v>
      </c>
      <c r="R11" s="74">
        <f>H28</f>
        <v>2.42994369540135</v>
      </c>
    </row>
    <row r="12" spans="1:18" s="1" customFormat="1" ht="18" customHeight="1" x14ac:dyDescent="0.15">
      <c r="A12" s="97"/>
      <c r="B12" s="101"/>
      <c r="C12" s="101"/>
      <c r="D12" s="1" t="s">
        <v>27</v>
      </c>
      <c r="E12" s="11">
        <v>11</v>
      </c>
      <c r="F12" s="11">
        <v>17</v>
      </c>
      <c r="G12" s="17">
        <f t="shared" si="0"/>
        <v>6</v>
      </c>
      <c r="H12" s="18">
        <v>2.2908866694070702</v>
      </c>
      <c r="I12" s="11">
        <v>12</v>
      </c>
      <c r="J12" s="11">
        <v>24</v>
      </c>
      <c r="K12" s="18">
        <v>0.70833333333333304</v>
      </c>
      <c r="L12" s="11">
        <v>6186.15</v>
      </c>
      <c r="M12" s="58">
        <v>2700.33</v>
      </c>
      <c r="N12" s="35"/>
      <c r="O12" s="105"/>
      <c r="P12" s="11" t="s">
        <v>47</v>
      </c>
      <c r="Q12" s="78">
        <f>F7</f>
        <v>12</v>
      </c>
      <c r="R12" s="74">
        <f>H7</f>
        <v>3.15</v>
      </c>
    </row>
    <row r="13" spans="1:18" s="1" customFormat="1" ht="18" customHeight="1" x14ac:dyDescent="0.15">
      <c r="A13" s="97"/>
      <c r="B13" s="99" t="s">
        <v>45</v>
      </c>
      <c r="C13" s="99">
        <f>F13+F14</f>
        <v>233</v>
      </c>
      <c r="D13" s="11" t="s">
        <v>46</v>
      </c>
      <c r="E13" s="11">
        <v>276</v>
      </c>
      <c r="F13" s="11">
        <v>223</v>
      </c>
      <c r="G13" s="12">
        <f t="shared" si="0"/>
        <v>-53</v>
      </c>
      <c r="H13" s="19">
        <v>2.24876820066418</v>
      </c>
      <c r="I13" s="59">
        <v>10</v>
      </c>
      <c r="J13" s="59">
        <v>49</v>
      </c>
      <c r="K13" s="13">
        <v>4.5510204081632697</v>
      </c>
      <c r="L13" s="60">
        <v>101254.56540000001</v>
      </c>
      <c r="M13" s="57">
        <v>45026.679659599497</v>
      </c>
      <c r="N13" s="35"/>
      <c r="O13" s="105"/>
      <c r="P13" s="22" t="s">
        <v>36</v>
      </c>
      <c r="Q13" s="59">
        <f>SUM(Q9:Q12)</f>
        <v>642</v>
      </c>
      <c r="R13" s="77">
        <f>AVERAGE(R9:R11)</f>
        <v>2.8896087564042165</v>
      </c>
    </row>
    <row r="14" spans="1:18" s="1" customFormat="1" ht="18" customHeight="1" x14ac:dyDescent="0.15">
      <c r="A14" s="97"/>
      <c r="B14" s="101"/>
      <c r="C14" s="101"/>
      <c r="D14" s="11" t="s">
        <v>35</v>
      </c>
      <c r="E14" s="11">
        <v>5</v>
      </c>
      <c r="F14" s="11">
        <v>10</v>
      </c>
      <c r="G14" s="12">
        <f t="shared" si="0"/>
        <v>5</v>
      </c>
      <c r="H14" s="19">
        <v>1.86200445379082</v>
      </c>
      <c r="I14" s="59">
        <v>5</v>
      </c>
      <c r="J14" s="59">
        <v>14</v>
      </c>
      <c r="K14" s="13">
        <v>0.71428571428571397</v>
      </c>
      <c r="L14" s="20">
        <v>3879.3413495</v>
      </c>
      <c r="M14" s="57">
        <v>2083.4221645399998</v>
      </c>
      <c r="N14" s="35"/>
      <c r="O14" s="95" t="s">
        <v>40</v>
      </c>
      <c r="P14" s="11" t="s">
        <v>41</v>
      </c>
      <c r="Q14" s="78">
        <f>F8</f>
        <v>610</v>
      </c>
      <c r="R14" s="74">
        <f>H8</f>
        <v>3.8668694530439098</v>
      </c>
    </row>
    <row r="15" spans="1:18" s="1" customFormat="1" ht="18" customHeight="1" x14ac:dyDescent="0.15">
      <c r="A15" s="98"/>
      <c r="B15" s="16" t="s">
        <v>48</v>
      </c>
      <c r="C15" s="16">
        <f>F15</f>
        <v>23</v>
      </c>
      <c r="D15" s="11" t="s">
        <v>37</v>
      </c>
      <c r="E15" s="11">
        <v>24</v>
      </c>
      <c r="F15" s="11">
        <v>23</v>
      </c>
      <c r="G15" s="12">
        <f t="shared" si="0"/>
        <v>-1</v>
      </c>
      <c r="H15" s="20">
        <v>1.09925293489861</v>
      </c>
      <c r="I15" s="59">
        <v>13</v>
      </c>
      <c r="J15" s="59">
        <v>86</v>
      </c>
      <c r="K15" s="61">
        <v>0.26744186046511598</v>
      </c>
      <c r="L15" s="20">
        <v>8173.7709999999997</v>
      </c>
      <c r="M15" s="57">
        <v>7435.7509</v>
      </c>
      <c r="N15" s="54"/>
      <c r="O15" s="95"/>
      <c r="P15" s="11" t="s">
        <v>33</v>
      </c>
      <c r="Q15" s="75">
        <f>F23</f>
        <v>183</v>
      </c>
      <c r="R15" s="68">
        <f>H23</f>
        <v>2.9599055039294799</v>
      </c>
    </row>
    <row r="16" spans="1:18" s="1" customFormat="1" ht="18" customHeight="1" x14ac:dyDescent="0.15">
      <c r="A16" s="110" t="s">
        <v>15</v>
      </c>
      <c r="B16" s="21" t="s">
        <v>49</v>
      </c>
      <c r="C16" s="22">
        <f t="shared" ref="C16:G16" si="1">SUM(C2:C15)</f>
        <v>6744</v>
      </c>
      <c r="D16" s="22"/>
      <c r="E16" s="22">
        <f t="shared" si="1"/>
        <v>7208</v>
      </c>
      <c r="F16" s="22">
        <f t="shared" si="1"/>
        <v>6744</v>
      </c>
      <c r="G16" s="23">
        <f t="shared" si="1"/>
        <v>-464</v>
      </c>
      <c r="H16" s="24">
        <f>L16/M16</f>
        <v>3.3121584634004337</v>
      </c>
      <c r="I16" s="22">
        <f t="shared" ref="I16:M16" si="2">SUM(I2:I15)</f>
        <v>258</v>
      </c>
      <c r="J16" s="22">
        <f t="shared" si="2"/>
        <v>2042</v>
      </c>
      <c r="K16" s="62">
        <f t="shared" si="2"/>
        <v>34.148509284960831</v>
      </c>
      <c r="L16" s="63">
        <f t="shared" si="2"/>
        <v>2249995.4498495013</v>
      </c>
      <c r="M16" s="64">
        <f t="shared" si="2"/>
        <v>679313.95031732239</v>
      </c>
      <c r="N16" s="35"/>
      <c r="O16" s="95"/>
      <c r="P16" s="11" t="s">
        <v>44</v>
      </c>
      <c r="Q16" s="78">
        <f>F27</f>
        <v>61</v>
      </c>
      <c r="R16" s="74">
        <f>H27</f>
        <v>1.9866935098776199</v>
      </c>
    </row>
    <row r="17" spans="1:19" s="1" customFormat="1" ht="18" customHeight="1" x14ac:dyDescent="0.15">
      <c r="A17" s="111"/>
      <c r="B17" s="25" t="s">
        <v>16</v>
      </c>
      <c r="C17" s="9" t="s">
        <v>17</v>
      </c>
      <c r="D17" s="8" t="s">
        <v>18</v>
      </c>
      <c r="E17" s="9" t="s">
        <v>19</v>
      </c>
      <c r="F17" s="8" t="s">
        <v>20</v>
      </c>
      <c r="G17" s="9" t="s">
        <v>21</v>
      </c>
      <c r="H17" s="10" t="s">
        <v>22</v>
      </c>
      <c r="I17" s="50" t="s">
        <v>23</v>
      </c>
      <c r="J17" s="51" t="s">
        <v>24</v>
      </c>
      <c r="K17" s="52" t="s">
        <v>25</v>
      </c>
      <c r="L17" s="25" t="s">
        <v>3</v>
      </c>
      <c r="M17" s="53" t="s">
        <v>4</v>
      </c>
      <c r="N17" s="35"/>
      <c r="O17" s="95"/>
      <c r="P17" s="22" t="s">
        <v>36</v>
      </c>
      <c r="Q17" s="59">
        <f>SUM(Q14:Q16)</f>
        <v>854</v>
      </c>
      <c r="R17" s="77">
        <f>AVERAGE(R14:R16)</f>
        <v>2.9378228222836698</v>
      </c>
    </row>
    <row r="18" spans="1:19" s="1" customFormat="1" ht="18" customHeight="1" x14ac:dyDescent="0.15">
      <c r="A18" s="112">
        <v>43438</v>
      </c>
      <c r="B18" s="113" t="s">
        <v>50</v>
      </c>
      <c r="C18" s="102">
        <f>F18+F19</f>
        <v>1052</v>
      </c>
      <c r="D18" s="11" t="s">
        <v>28</v>
      </c>
      <c r="E18" s="26">
        <v>694</v>
      </c>
      <c r="F18" s="26">
        <v>643</v>
      </c>
      <c r="G18" s="12">
        <f t="shared" ref="G18:G30" si="3">F18-E18</f>
        <v>-51</v>
      </c>
      <c r="H18" s="13">
        <v>2.8</v>
      </c>
      <c r="I18" s="11">
        <v>40</v>
      </c>
      <c r="J18" s="11">
        <v>125</v>
      </c>
      <c r="K18" s="13">
        <v>5.0999999999999996</v>
      </c>
      <c r="L18" s="35">
        <v>164134.74</v>
      </c>
      <c r="M18" s="57">
        <v>57636.394200000002</v>
      </c>
      <c r="N18" s="49"/>
      <c r="O18" s="95" t="s">
        <v>35</v>
      </c>
      <c r="P18" s="11" t="s">
        <v>47</v>
      </c>
      <c r="Q18" s="76">
        <f>F5</f>
        <v>413</v>
      </c>
      <c r="R18" s="13">
        <f>H5</f>
        <v>2.35</v>
      </c>
    </row>
    <row r="19" spans="1:19" s="1" customFormat="1" ht="18" customHeight="1" x14ac:dyDescent="0.15">
      <c r="A19" s="112"/>
      <c r="B19" s="114"/>
      <c r="C19" s="103"/>
      <c r="D19" s="11" t="s">
        <v>27</v>
      </c>
      <c r="E19" s="26">
        <v>516</v>
      </c>
      <c r="F19" s="26">
        <v>409</v>
      </c>
      <c r="G19" s="12">
        <f t="shared" si="3"/>
        <v>-107</v>
      </c>
      <c r="H19" s="13">
        <v>2.9</v>
      </c>
      <c r="I19" s="11">
        <v>23</v>
      </c>
      <c r="J19" s="11">
        <v>70</v>
      </c>
      <c r="K19" s="13">
        <v>5.8</v>
      </c>
      <c r="L19" s="56">
        <v>124816.23</v>
      </c>
      <c r="M19" s="57">
        <v>42989.215499999998</v>
      </c>
      <c r="N19" s="49"/>
      <c r="O19" s="95"/>
      <c r="P19" s="11" t="s">
        <v>52</v>
      </c>
      <c r="Q19" s="76">
        <f>F14</f>
        <v>10</v>
      </c>
      <c r="R19" s="13">
        <f>H14</f>
        <v>1.86200445379082</v>
      </c>
    </row>
    <row r="20" spans="1:19" s="1" customFormat="1" ht="18" customHeight="1" x14ac:dyDescent="0.15">
      <c r="A20" s="112"/>
      <c r="B20" s="113" t="s">
        <v>51</v>
      </c>
      <c r="C20" s="102">
        <f>SUM(F20:F25)</f>
        <v>2177</v>
      </c>
      <c r="D20" s="11" t="s">
        <v>28</v>
      </c>
      <c r="E20" s="26">
        <v>580</v>
      </c>
      <c r="F20" s="26">
        <v>548</v>
      </c>
      <c r="G20" s="12">
        <f t="shared" si="3"/>
        <v>-32</v>
      </c>
      <c r="H20" s="13">
        <v>2.6603829187811701</v>
      </c>
      <c r="I20" s="11">
        <v>17</v>
      </c>
      <c r="J20" s="11">
        <v>82</v>
      </c>
      <c r="K20" s="13">
        <v>6.6829268292682897</v>
      </c>
      <c r="L20" s="56">
        <v>159364.875521009</v>
      </c>
      <c r="M20" s="57">
        <v>59902.984038861898</v>
      </c>
      <c r="N20" s="49"/>
      <c r="O20" s="95"/>
      <c r="P20" s="11" t="s">
        <v>44</v>
      </c>
      <c r="Q20" s="79">
        <f>F26</f>
        <v>91</v>
      </c>
      <c r="R20" s="74">
        <f>H26</f>
        <v>3.2378462292868702</v>
      </c>
    </row>
    <row r="21" spans="1:19" s="1" customFormat="1" ht="18" customHeight="1" x14ac:dyDescent="0.15">
      <c r="A21" s="112"/>
      <c r="B21" s="114"/>
      <c r="C21" s="103"/>
      <c r="D21" s="11" t="s">
        <v>32</v>
      </c>
      <c r="E21" s="26">
        <v>45</v>
      </c>
      <c r="F21" s="26">
        <v>56</v>
      </c>
      <c r="G21" s="15">
        <f t="shared" si="3"/>
        <v>11</v>
      </c>
      <c r="H21" s="13">
        <v>3.0713671408600098</v>
      </c>
      <c r="I21" s="11">
        <v>17</v>
      </c>
      <c r="J21" s="11">
        <v>19</v>
      </c>
      <c r="K21" s="13">
        <v>2.9473684210526301</v>
      </c>
      <c r="L21" s="56">
        <v>23141.184817311099</v>
      </c>
      <c r="M21" s="57">
        <v>7534.4899375433697</v>
      </c>
      <c r="N21" s="49"/>
      <c r="O21" s="95"/>
      <c r="P21" s="22" t="s">
        <v>36</v>
      </c>
      <c r="Q21" s="76">
        <f>Q20+Q19+Q18</f>
        <v>514</v>
      </c>
      <c r="R21" s="77">
        <f>AVERAGE(R18:R20)</f>
        <v>2.4832835610258965</v>
      </c>
    </row>
    <row r="22" spans="1:19" s="1" customFormat="1" ht="18" customHeight="1" x14ac:dyDescent="0.15">
      <c r="A22" s="112"/>
      <c r="B22" s="114"/>
      <c r="C22" s="103"/>
      <c r="D22" s="11" t="s">
        <v>38</v>
      </c>
      <c r="E22" s="26">
        <v>349</v>
      </c>
      <c r="F22" s="26">
        <v>378</v>
      </c>
      <c r="G22" s="15">
        <f t="shared" si="3"/>
        <v>29</v>
      </c>
      <c r="H22" s="13">
        <v>2.82205170842294</v>
      </c>
      <c r="I22" s="11">
        <v>6</v>
      </c>
      <c r="J22" s="11">
        <v>64</v>
      </c>
      <c r="K22" s="13">
        <v>5.90625</v>
      </c>
      <c r="L22" s="56">
        <v>115405.26849037501</v>
      </c>
      <c r="M22" s="57">
        <v>40894.101318528803</v>
      </c>
      <c r="N22" s="49"/>
      <c r="O22" s="99" t="s">
        <v>27</v>
      </c>
      <c r="P22" s="11" t="s">
        <v>53</v>
      </c>
      <c r="Q22" s="78">
        <f>F2</f>
        <v>886</v>
      </c>
      <c r="R22" s="13">
        <f>H2</f>
        <v>4.0883927191446103</v>
      </c>
    </row>
    <row r="23" spans="1:19" s="1" customFormat="1" ht="18" customHeight="1" x14ac:dyDescent="0.15">
      <c r="A23" s="112"/>
      <c r="B23" s="114"/>
      <c r="C23" s="103"/>
      <c r="D23" s="11" t="s">
        <v>40</v>
      </c>
      <c r="E23" s="26">
        <v>191</v>
      </c>
      <c r="F23" s="26">
        <v>183</v>
      </c>
      <c r="G23" s="15">
        <f t="shared" si="3"/>
        <v>-8</v>
      </c>
      <c r="H23" s="13">
        <v>2.9599055039294799</v>
      </c>
      <c r="I23" s="11">
        <v>6</v>
      </c>
      <c r="J23" s="11">
        <v>82</v>
      </c>
      <c r="K23" s="13">
        <v>2.23170731707317</v>
      </c>
      <c r="L23" s="56">
        <v>52823.529411764699</v>
      </c>
      <c r="M23" s="57">
        <v>17846.356696738399</v>
      </c>
      <c r="N23" s="49"/>
      <c r="O23" s="100"/>
      <c r="P23" s="29" t="s">
        <v>33</v>
      </c>
      <c r="Q23" s="78">
        <f>F24</f>
        <v>708</v>
      </c>
      <c r="R23" s="13">
        <f>H24</f>
        <v>3.1860246917835302</v>
      </c>
      <c r="S23" s="35"/>
    </row>
    <row r="24" spans="1:19" s="1" customFormat="1" ht="18" customHeight="1" x14ac:dyDescent="0.15">
      <c r="A24" s="112"/>
      <c r="B24" s="114"/>
      <c r="C24" s="103"/>
      <c r="D24" s="11" t="s">
        <v>27</v>
      </c>
      <c r="E24" s="26">
        <v>793</v>
      </c>
      <c r="F24" s="26">
        <v>708</v>
      </c>
      <c r="G24" s="12">
        <f t="shared" si="3"/>
        <v>-85</v>
      </c>
      <c r="H24" s="13">
        <v>3.1860246917835302</v>
      </c>
      <c r="I24" s="11">
        <v>27</v>
      </c>
      <c r="J24" s="11">
        <v>136</v>
      </c>
      <c r="K24" s="13">
        <v>5.2058823529411802</v>
      </c>
      <c r="L24" s="56">
        <v>229416.77201854199</v>
      </c>
      <c r="M24" s="57">
        <v>72007.217210270595</v>
      </c>
      <c r="N24" s="49"/>
      <c r="O24" s="100"/>
      <c r="P24" s="29" t="s">
        <v>31</v>
      </c>
      <c r="Q24" s="78">
        <f>F19</f>
        <v>409</v>
      </c>
      <c r="R24" s="13">
        <f>H19</f>
        <v>2.9</v>
      </c>
    </row>
    <row r="25" spans="1:19" s="1" customFormat="1" ht="18" customHeight="1" x14ac:dyDescent="0.15">
      <c r="A25" s="112"/>
      <c r="B25" s="115"/>
      <c r="C25" s="104"/>
      <c r="D25" s="1" t="s">
        <v>54</v>
      </c>
      <c r="E25" s="11">
        <v>227</v>
      </c>
      <c r="F25" s="11">
        <v>304</v>
      </c>
      <c r="G25" s="12">
        <f t="shared" si="3"/>
        <v>77</v>
      </c>
      <c r="H25" s="13">
        <v>3.60027309311387</v>
      </c>
      <c r="I25" s="11">
        <v>24</v>
      </c>
      <c r="J25" s="11">
        <v>50</v>
      </c>
      <c r="K25" s="13">
        <v>6.08</v>
      </c>
      <c r="L25" s="56">
        <v>87812.684489281499</v>
      </c>
      <c r="M25" s="57">
        <v>24390.5621096461</v>
      </c>
      <c r="N25" s="35"/>
      <c r="O25" s="100"/>
      <c r="P25" s="29" t="s">
        <v>56</v>
      </c>
      <c r="Q25" s="78">
        <f>F30</f>
        <v>113</v>
      </c>
      <c r="R25" s="13">
        <f>H30</f>
        <v>3</v>
      </c>
    </row>
    <row r="26" spans="1:19" s="1" customFormat="1" ht="18" customHeight="1" x14ac:dyDescent="0.15">
      <c r="A26" s="112"/>
      <c r="B26" s="113" t="s">
        <v>55</v>
      </c>
      <c r="C26" s="102">
        <f>SUM(F26:F29)</f>
        <v>339</v>
      </c>
      <c r="D26" s="27" t="s">
        <v>35</v>
      </c>
      <c r="E26" s="11">
        <v>95</v>
      </c>
      <c r="F26" s="11">
        <v>91</v>
      </c>
      <c r="G26" s="15">
        <f t="shared" si="3"/>
        <v>-4</v>
      </c>
      <c r="H26" s="13">
        <v>3.2378462292868702</v>
      </c>
      <c r="I26" s="11">
        <v>16</v>
      </c>
      <c r="J26" s="11">
        <v>42</v>
      </c>
      <c r="K26" s="13">
        <v>2.1666666666666701</v>
      </c>
      <c r="L26" s="56">
        <v>40674.083359999997</v>
      </c>
      <c r="M26" s="57">
        <v>12562.08</v>
      </c>
      <c r="N26" s="35"/>
      <c r="O26" s="100"/>
      <c r="P26" s="29" t="s">
        <v>41</v>
      </c>
      <c r="Q26" s="78">
        <f>F12</f>
        <v>17</v>
      </c>
      <c r="R26" s="13">
        <f>H12</f>
        <v>2.2908866694070702</v>
      </c>
    </row>
    <row r="27" spans="1:19" s="1" customFormat="1" ht="18" customHeight="1" x14ac:dyDescent="0.15">
      <c r="A27" s="112"/>
      <c r="B27" s="114"/>
      <c r="C27" s="103"/>
      <c r="D27" s="27" t="s">
        <v>40</v>
      </c>
      <c r="E27" s="11">
        <v>82</v>
      </c>
      <c r="F27" s="11">
        <v>61</v>
      </c>
      <c r="G27" s="12">
        <f t="shared" si="3"/>
        <v>-21</v>
      </c>
      <c r="H27" s="13">
        <v>1.9866935098776199</v>
      </c>
      <c r="I27" s="11">
        <v>13</v>
      </c>
      <c r="J27" s="11">
        <v>40</v>
      </c>
      <c r="K27" s="13">
        <v>1.5249999999999999</v>
      </c>
      <c r="L27" s="56">
        <v>19304.5419</v>
      </c>
      <c r="M27" s="57">
        <v>9716.92</v>
      </c>
      <c r="N27" s="49"/>
      <c r="O27" s="101"/>
      <c r="P27" s="22" t="s">
        <v>36</v>
      </c>
      <c r="Q27" s="59">
        <f>SUM(Q22:Q26)</f>
        <v>2133</v>
      </c>
      <c r="R27" s="80">
        <f>AVERAGE(R22:R25)</f>
        <v>3.2936043527320353</v>
      </c>
    </row>
    <row r="28" spans="1:19" s="1" customFormat="1" ht="18" customHeight="1" x14ac:dyDescent="0.15">
      <c r="A28" s="112"/>
      <c r="B28" s="114"/>
      <c r="C28" s="103"/>
      <c r="D28" s="27" t="s">
        <v>38</v>
      </c>
      <c r="E28" s="11">
        <v>34</v>
      </c>
      <c r="F28" s="11">
        <v>40</v>
      </c>
      <c r="G28" s="12">
        <f t="shared" si="3"/>
        <v>6</v>
      </c>
      <c r="H28" s="13">
        <v>2.42994369540135</v>
      </c>
      <c r="I28" s="11">
        <v>13</v>
      </c>
      <c r="J28" s="11">
        <v>24</v>
      </c>
      <c r="K28" s="13">
        <v>1.6666666666666701</v>
      </c>
      <c r="L28" s="56">
        <v>14742.4684</v>
      </c>
      <c r="M28" s="57">
        <v>6067</v>
      </c>
      <c r="N28"/>
      <c r="O28" s="106" t="s">
        <v>37</v>
      </c>
      <c r="P28" s="11" t="s">
        <v>47</v>
      </c>
      <c r="Q28" s="59">
        <f>F6</f>
        <v>65</v>
      </c>
      <c r="R28" s="13">
        <f>H6</f>
        <v>2.64</v>
      </c>
    </row>
    <row r="29" spans="1:19" s="1" customFormat="1" ht="18" customHeight="1" x14ac:dyDescent="0.15">
      <c r="A29" s="112"/>
      <c r="B29" s="114"/>
      <c r="C29" s="103"/>
      <c r="D29" s="27" t="s">
        <v>57</v>
      </c>
      <c r="E29" s="11">
        <v>171</v>
      </c>
      <c r="F29" s="11">
        <v>147</v>
      </c>
      <c r="G29" s="12">
        <f t="shared" si="3"/>
        <v>-24</v>
      </c>
      <c r="H29" s="13">
        <v>1.9843069932788999</v>
      </c>
      <c r="I29" s="11">
        <v>28</v>
      </c>
      <c r="J29" s="11">
        <v>56</v>
      </c>
      <c r="K29" s="61">
        <v>2.625</v>
      </c>
      <c r="L29" s="56">
        <v>52513.513835999998</v>
      </c>
      <c r="M29" s="57">
        <v>26464.41</v>
      </c>
      <c r="N29" s="35"/>
      <c r="O29" s="107"/>
      <c r="P29" s="11" t="s">
        <v>44</v>
      </c>
      <c r="Q29" s="59">
        <f>F29</f>
        <v>147</v>
      </c>
      <c r="R29" s="13">
        <f>H29</f>
        <v>1.9843069932788999</v>
      </c>
    </row>
    <row r="30" spans="1:19" s="1" customFormat="1" ht="18" customHeight="1" x14ac:dyDescent="0.15">
      <c r="A30" s="112"/>
      <c r="B30" s="28" t="s">
        <v>58</v>
      </c>
      <c r="C30" s="29">
        <f>F30</f>
        <v>113</v>
      </c>
      <c r="D30" s="27" t="s">
        <v>27</v>
      </c>
      <c r="E30" s="11">
        <v>106</v>
      </c>
      <c r="F30" s="11">
        <v>113</v>
      </c>
      <c r="G30" s="12">
        <f t="shared" si="3"/>
        <v>7</v>
      </c>
      <c r="H30" s="13">
        <v>3</v>
      </c>
      <c r="I30" s="11">
        <v>10</v>
      </c>
      <c r="J30" s="11">
        <v>80</v>
      </c>
      <c r="K30" s="61">
        <v>1.41</v>
      </c>
      <c r="L30" s="56">
        <v>39763.730000000003</v>
      </c>
      <c r="M30" s="57">
        <v>13319.25</v>
      </c>
      <c r="N30" s="35"/>
      <c r="O30" s="107"/>
      <c r="P30" s="11" t="s">
        <v>48</v>
      </c>
      <c r="Q30" s="59">
        <f>F15</f>
        <v>23</v>
      </c>
      <c r="R30" s="13">
        <f>H15</f>
        <v>1.09925293489861</v>
      </c>
    </row>
    <row r="31" spans="1:19" s="1" customFormat="1" ht="18" customHeight="1" x14ac:dyDescent="0.15">
      <c r="A31" s="112"/>
      <c r="B31" s="21" t="s">
        <v>49</v>
      </c>
      <c r="C31" s="22">
        <f t="shared" ref="C31:G31" si="4">SUM(C18:C30)</f>
        <v>3681</v>
      </c>
      <c r="D31" s="22"/>
      <c r="E31" s="22">
        <f t="shared" si="4"/>
        <v>3883</v>
      </c>
      <c r="F31" s="22">
        <f t="shared" si="4"/>
        <v>3681</v>
      </c>
      <c r="G31" s="30">
        <f t="shared" si="4"/>
        <v>-202</v>
      </c>
      <c r="H31" s="24">
        <f>L31/M31</f>
        <v>2.8720282236253589</v>
      </c>
      <c r="I31" s="66">
        <f t="shared" ref="I31:M31" si="5">SUM(I18:I30)</f>
        <v>240</v>
      </c>
      <c r="J31" s="66">
        <f t="shared" si="5"/>
        <v>870</v>
      </c>
      <c r="K31" s="24"/>
      <c r="L31" s="67">
        <f t="shared" si="5"/>
        <v>1123913.6222442833</v>
      </c>
      <c r="M31" s="67">
        <f t="shared" si="5"/>
        <v>391330.98101158912</v>
      </c>
      <c r="N31" s="5"/>
      <c r="O31" s="108"/>
      <c r="P31" s="22" t="s">
        <v>36</v>
      </c>
      <c r="Q31" s="59">
        <f>SUM(Q28:Q30)</f>
        <v>235</v>
      </c>
      <c r="R31" s="81">
        <f>AVERAGE(R28:R30)</f>
        <v>1.9078533093925032</v>
      </c>
    </row>
    <row r="32" spans="1:19" s="1" customFormat="1" ht="18" customHeight="1" x14ac:dyDescent="0.15">
      <c r="A32" s="112"/>
      <c r="B32" s="109" t="s">
        <v>60</v>
      </c>
      <c r="C32" s="95"/>
      <c r="D32" s="95"/>
      <c r="E32" s="31">
        <f t="shared" ref="E32:G32" si="6">E31+E16</f>
        <v>11091</v>
      </c>
      <c r="F32" s="31">
        <f t="shared" si="6"/>
        <v>10425</v>
      </c>
      <c r="G32" s="32">
        <f t="shared" si="6"/>
        <v>-666</v>
      </c>
      <c r="H32" s="13">
        <f>L32/M32</f>
        <v>3.1512866435616553</v>
      </c>
      <c r="I32" s="69">
        <f t="shared" ref="I32:M32" si="7">I31+I16</f>
        <v>498</v>
      </c>
      <c r="J32" s="69">
        <f t="shared" si="7"/>
        <v>2912</v>
      </c>
      <c r="K32" s="13"/>
      <c r="L32" s="57">
        <f t="shared" si="7"/>
        <v>3373909.0720937848</v>
      </c>
      <c r="M32" s="57">
        <f t="shared" si="7"/>
        <v>1070644.9313289116</v>
      </c>
      <c r="N32" s="35"/>
      <c r="O32" s="11" t="s">
        <v>59</v>
      </c>
      <c r="P32" s="11" t="s">
        <v>52</v>
      </c>
      <c r="Q32" s="11">
        <f>F13</f>
        <v>223</v>
      </c>
      <c r="R32" s="13">
        <f>H13</f>
        <v>2.24876820066418</v>
      </c>
    </row>
    <row r="33" spans="1:18" s="1" customFormat="1" ht="18" customHeight="1" x14ac:dyDescent="0.15">
      <c r="A33" s="33"/>
      <c r="B33" s="5"/>
      <c r="C33" s="5"/>
      <c r="D33" s="5"/>
      <c r="E33" s="5"/>
      <c r="F33" s="34"/>
      <c r="G33" s="35"/>
      <c r="N33" s="5"/>
      <c r="O33" s="13" t="s">
        <v>61</v>
      </c>
      <c r="P33" s="11" t="s">
        <v>41</v>
      </c>
      <c r="Q33" s="78">
        <f>F10</f>
        <v>142</v>
      </c>
      <c r="R33" s="74">
        <f>H10</f>
        <v>4.1920705706307997</v>
      </c>
    </row>
    <row r="34" spans="1:18" s="1" customFormat="1" ht="18" customHeight="1" x14ac:dyDescent="0.15">
      <c r="A34" s="33"/>
      <c r="B34" s="36"/>
      <c r="C34" s="36"/>
      <c r="D34" s="5"/>
      <c r="E34" s="37"/>
      <c r="F34" s="34"/>
      <c r="G34" s="35"/>
      <c r="H34" s="4"/>
      <c r="I34" s="4"/>
      <c r="J34" s="4"/>
      <c r="K34" s="4"/>
      <c r="M34" s="4"/>
      <c r="N34" s="35"/>
      <c r="O34" s="13" t="s">
        <v>54</v>
      </c>
      <c r="P34" s="11" t="s">
        <v>33</v>
      </c>
      <c r="Q34" s="78">
        <f>F25</f>
        <v>304</v>
      </c>
      <c r="R34" s="74">
        <f>H25</f>
        <v>3.60027309311387</v>
      </c>
    </row>
    <row r="35" spans="1:18" s="1" customFormat="1" ht="18" customHeight="1" x14ac:dyDescent="0.15">
      <c r="A35" s="33"/>
      <c r="B35" s="38"/>
      <c r="C35" s="38"/>
      <c r="D35" s="38"/>
      <c r="E35" s="38"/>
      <c r="F35" s="38"/>
      <c r="G35" s="35"/>
      <c r="N35" s="49"/>
      <c r="O35" s="13" t="s">
        <v>43</v>
      </c>
      <c r="P35" s="13" t="s">
        <v>41</v>
      </c>
      <c r="Q35" s="59">
        <f>F11</f>
        <v>93</v>
      </c>
      <c r="R35" s="74">
        <f>H11</f>
        <v>12.071657820840301</v>
      </c>
    </row>
    <row r="36" spans="1:18" s="1" customFormat="1" ht="18" customHeight="1" x14ac:dyDescent="0.15">
      <c r="A36" s="33"/>
      <c r="B36"/>
      <c r="G36" s="35"/>
      <c r="H36" s="4"/>
      <c r="I36" s="4"/>
      <c r="J36" s="4"/>
      <c r="K36" s="4"/>
      <c r="L36" s="5"/>
      <c r="M36" s="4"/>
      <c r="N36" s="49"/>
      <c r="O36" s="35"/>
      <c r="P36" s="35"/>
      <c r="Q36" s="6">
        <f>Q35+Q33+Q29+Q28+Q32+Q27+Q21+Q17+Q13+Q8+Q5+Q30+Q34</f>
        <v>10425</v>
      </c>
      <c r="R36" s="1">
        <f>R35+R33+R29+R28+R32+R25+R24+R23+R22+R20+R19+R18+R16+R15+R14+R12+R11+R10+R9+R7+R6+R4+R3+R2+R30+R34+R26</f>
        <v>86.863402426721507</v>
      </c>
    </row>
    <row r="37" spans="1:18" s="1" customFormat="1" ht="18" customHeight="1" x14ac:dyDescent="0.15">
      <c r="A37" s="33"/>
      <c r="B37"/>
      <c r="C37" s="5"/>
      <c r="D37" s="34"/>
      <c r="E37" s="5"/>
      <c r="F37" s="34"/>
      <c r="G37" s="39"/>
      <c r="H37" s="39"/>
      <c r="I37" s="39"/>
      <c r="J37" s="39"/>
      <c r="K37" s="39"/>
      <c r="L37" s="5"/>
      <c r="M37" s="39"/>
      <c r="N37" s="49"/>
      <c r="O37" s="35"/>
      <c r="P37" s="35"/>
      <c r="Q37" s="6"/>
    </row>
    <row r="38" spans="1:18" s="1" customFormat="1" ht="18" customHeight="1" x14ac:dyDescent="0.15">
      <c r="A38" s="33"/>
      <c r="B38"/>
      <c r="C38" s="40"/>
      <c r="D38" s="5"/>
      <c r="E38" s="5"/>
      <c r="F38" s="5"/>
      <c r="G38" s="39"/>
      <c r="H38" s="39">
        <f>H28+H27+H26+H24+H23+H22+H21+H20+H19+H18+H14+H13+H11+H10+H9+H8+H7+H5+H4+H3+H2+H29+H30+H6+H15+H25+H12</f>
        <v>86.863402426721521</v>
      </c>
      <c r="I38" s="39"/>
      <c r="J38" s="39"/>
      <c r="K38" s="39"/>
      <c r="L38" s="5"/>
      <c r="M38" s="39"/>
      <c r="N38" s="49"/>
      <c r="O38" s="35"/>
      <c r="P38" s="70"/>
      <c r="Q38" s="35"/>
    </row>
    <row r="39" spans="1:18" s="1" customFormat="1" ht="18" customHeight="1" x14ac:dyDescent="0.15">
      <c r="A39" s="41"/>
      <c r="B39"/>
      <c r="C39" s="40"/>
      <c r="D39" s="5"/>
      <c r="E39" s="5"/>
      <c r="F39" s="39"/>
      <c r="G39" s="39"/>
      <c r="H39" s="42"/>
      <c r="I39" s="42"/>
      <c r="J39" s="42"/>
      <c r="K39" s="42"/>
      <c r="L39" s="5"/>
      <c r="M39" s="42"/>
      <c r="N39" s="45"/>
      <c r="O39" s="35"/>
      <c r="P39" s="35"/>
    </row>
    <row r="40" spans="1:18" s="1" customFormat="1" ht="18" customHeight="1" x14ac:dyDescent="0.15">
      <c r="A40" s="43" t="s">
        <v>63</v>
      </c>
      <c r="B40"/>
      <c r="C40" s="40"/>
      <c r="D40" s="5"/>
      <c r="E40" s="5"/>
      <c r="F40" s="39"/>
      <c r="G40" s="5"/>
      <c r="H40" s="5"/>
      <c r="I40" s="5"/>
      <c r="J40" s="5"/>
      <c r="K40" s="5"/>
      <c r="L40" s="5"/>
      <c r="M40" s="5"/>
      <c r="N40" s="5"/>
      <c r="O40" s="49"/>
    </row>
    <row r="41" spans="1:18" s="1" customFormat="1" ht="18" customHeight="1" x14ac:dyDescent="0.15">
      <c r="A41" s="43" t="s">
        <v>66</v>
      </c>
      <c r="B41" s="43" t="s">
        <v>64</v>
      </c>
      <c r="C41" s="44" t="s">
        <v>94</v>
      </c>
      <c r="D41" s="5"/>
      <c r="E41" s="5"/>
      <c r="F41" s="5"/>
      <c r="G41" s="5"/>
      <c r="H41" s="45"/>
      <c r="I41" s="45"/>
      <c r="J41" s="45"/>
      <c r="K41" s="45"/>
      <c r="L41" s="5"/>
      <c r="M41" s="45"/>
      <c r="N41" s="47"/>
      <c r="O41" s="49"/>
    </row>
    <row r="42" spans="1:18" s="1" customFormat="1" ht="18" customHeight="1" x14ac:dyDescent="0.15">
      <c r="A42" s="43" t="s">
        <v>68</v>
      </c>
      <c r="B42" s="43" t="s">
        <v>67</v>
      </c>
      <c r="C42" s="46">
        <v>6.9356999999999998</v>
      </c>
      <c r="D42" s="39"/>
      <c r="E42" s="5"/>
      <c r="F42" s="39"/>
      <c r="G42" s="39"/>
      <c r="H42" s="39"/>
      <c r="I42" s="39"/>
      <c r="J42" s="39"/>
      <c r="K42" s="39"/>
      <c r="L42" s="5"/>
      <c r="M42" s="39"/>
      <c r="N42" s="48"/>
      <c r="O42" s="49"/>
    </row>
    <row r="43" spans="1:18" s="1" customFormat="1" ht="18" customHeight="1" x14ac:dyDescent="0.15">
      <c r="A43" s="43" t="s">
        <v>70</v>
      </c>
      <c r="B43" s="43" t="s">
        <v>69</v>
      </c>
      <c r="C43" s="46">
        <v>0.88680000000000003</v>
      </c>
      <c r="D43" s="39"/>
      <c r="E43" s="5"/>
      <c r="F43" s="39"/>
      <c r="G43" s="5"/>
      <c r="H43" s="47"/>
      <c r="I43" s="47"/>
      <c r="J43" s="47"/>
      <c r="K43" s="47"/>
      <c r="L43" s="5"/>
      <c r="M43" s="47"/>
      <c r="N43" s="48"/>
      <c r="O43" s="35"/>
      <c r="P43" s="6"/>
    </row>
    <row r="44" spans="1:18" s="1" customFormat="1" ht="18" customHeight="1" x14ac:dyDescent="0.15">
      <c r="A44" s="43" t="s">
        <v>72</v>
      </c>
      <c r="B44" s="43" t="s">
        <v>71</v>
      </c>
      <c r="C44" s="46">
        <v>6.1152999999999999E-2</v>
      </c>
      <c r="D44" s="39"/>
      <c r="E44" s="5"/>
      <c r="F44" s="39"/>
      <c r="G44" s="5"/>
      <c r="H44" s="48"/>
      <c r="I44" s="48"/>
      <c r="J44" s="48"/>
      <c r="K44" s="48"/>
      <c r="L44" s="35"/>
      <c r="M44" s="48"/>
      <c r="N44" s="5"/>
      <c r="O44" s="5"/>
      <c r="P44" s="6"/>
    </row>
    <row r="45" spans="1:18" s="1" customFormat="1" ht="18" customHeight="1" x14ac:dyDescent="0.15">
      <c r="A45" s="43" t="s">
        <v>74</v>
      </c>
      <c r="B45" s="43" t="s">
        <v>73</v>
      </c>
      <c r="C45" s="46">
        <v>1.8883000000000001</v>
      </c>
      <c r="D45" s="39"/>
      <c r="E45" s="39"/>
      <c r="F45" s="39"/>
      <c r="G45" s="5"/>
      <c r="H45" s="48"/>
      <c r="I45" s="48"/>
      <c r="J45" s="48"/>
      <c r="K45" s="48"/>
      <c r="L45" s="35"/>
      <c r="M45" s="48"/>
      <c r="N45" s="45"/>
      <c r="O45" s="5"/>
    </row>
    <row r="46" spans="1:18" s="1" customFormat="1" ht="18" customHeight="1" x14ac:dyDescent="0.15">
      <c r="A46" s="43" t="s">
        <v>76</v>
      </c>
      <c r="B46" s="43" t="s">
        <v>75</v>
      </c>
      <c r="C46" s="46">
        <v>0.2253</v>
      </c>
      <c r="D46" s="5"/>
      <c r="E46" s="5"/>
      <c r="F46" s="39"/>
      <c r="G46" s="39"/>
      <c r="H46" s="39"/>
      <c r="I46" s="39"/>
      <c r="J46" s="39"/>
      <c r="K46" s="39"/>
      <c r="L46" s="70"/>
      <c r="M46" s="39"/>
      <c r="N46" s="35"/>
    </row>
    <row r="47" spans="1:18" s="1" customFormat="1" ht="18" customHeight="1" x14ac:dyDescent="0.15">
      <c r="A47" s="43" t="s">
        <v>78</v>
      </c>
      <c r="B47" s="43" t="s">
        <v>77</v>
      </c>
      <c r="C47" s="46">
        <v>5.0644</v>
      </c>
      <c r="D47" s="5"/>
      <c r="E47" s="5"/>
      <c r="F47" s="5"/>
      <c r="G47" s="5"/>
      <c r="H47" s="45"/>
      <c r="I47" s="45"/>
      <c r="J47" s="45"/>
      <c r="K47" s="45"/>
      <c r="L47" s="39"/>
      <c r="M47" s="45"/>
      <c r="N47" s="5"/>
    </row>
    <row r="48" spans="1:18" s="1" customFormat="1" ht="18" customHeight="1" x14ac:dyDescent="0.15">
      <c r="A48" s="43" t="s">
        <v>80</v>
      </c>
      <c r="B48" s="43" t="s">
        <v>79</v>
      </c>
      <c r="C48" s="46">
        <v>0.2107</v>
      </c>
      <c r="D48" s="5"/>
      <c r="E48" s="5"/>
      <c r="F48" s="5"/>
      <c r="G48" s="47"/>
      <c r="H48" s="35"/>
      <c r="I48" s="35"/>
      <c r="J48" s="35"/>
      <c r="K48" s="35"/>
      <c r="L48" s="5"/>
      <c r="M48" s="35"/>
      <c r="N48" s="5"/>
      <c r="O48" s="35"/>
    </row>
    <row r="49" spans="1:17" s="1" customFormat="1" ht="18" customHeight="1" x14ac:dyDescent="0.15">
      <c r="A49" s="43" t="s">
        <v>82</v>
      </c>
      <c r="B49" s="43" t="s">
        <v>81</v>
      </c>
      <c r="C49" s="46">
        <v>0.86170000000000002</v>
      </c>
      <c r="D49" s="39"/>
      <c r="E49" s="5"/>
      <c r="F49" s="5"/>
      <c r="G49" s="5"/>
      <c r="H49" s="5"/>
      <c r="I49" s="71"/>
      <c r="J49" s="71"/>
      <c r="K49" s="71"/>
      <c r="L49" s="5"/>
      <c r="M49" s="5"/>
      <c r="N49" s="5"/>
      <c r="O49" s="35"/>
      <c r="Q49" s="6"/>
    </row>
    <row r="50" spans="1:17" s="1" customFormat="1" ht="18" customHeight="1" x14ac:dyDescent="0.15">
      <c r="A50" s="43" t="s">
        <v>84</v>
      </c>
      <c r="B50" s="43" t="s">
        <v>83</v>
      </c>
      <c r="C50" s="46">
        <v>1.6569</v>
      </c>
      <c r="D50" s="39"/>
      <c r="E50" s="5"/>
      <c r="F50" s="5"/>
      <c r="G50" s="5"/>
      <c r="H50" s="5"/>
      <c r="I50" s="5"/>
      <c r="J50" s="5"/>
      <c r="K50" s="5"/>
      <c r="L50" s="5"/>
      <c r="M50" s="5"/>
      <c r="N50" s="5"/>
      <c r="O50" s="35"/>
    </row>
    <row r="51" spans="1:17" s="1" customFormat="1" ht="18" customHeight="1" x14ac:dyDescent="0.15">
      <c r="A51" s="43" t="s">
        <v>86</v>
      </c>
      <c r="B51" s="43" t="s">
        <v>85</v>
      </c>
      <c r="C51" s="46">
        <v>7.8990999999999998</v>
      </c>
      <c r="D51" s="39"/>
      <c r="L51" s="5"/>
      <c r="N51" s="5"/>
      <c r="O51" s="35"/>
      <c r="Q51" s="6"/>
    </row>
    <row r="52" spans="1:17" s="1" customFormat="1" ht="18" customHeight="1" x14ac:dyDescent="0.15">
      <c r="A52" s="43" t="s">
        <v>88</v>
      </c>
      <c r="B52" s="43" t="s">
        <v>87</v>
      </c>
      <c r="C52" s="46">
        <v>4.84E-4</v>
      </c>
      <c r="D52" s="39"/>
      <c r="F52" s="3"/>
      <c r="G52" s="4"/>
      <c r="H52" s="5"/>
      <c r="I52" s="5"/>
      <c r="J52" s="5"/>
      <c r="K52" s="5"/>
      <c r="L52" s="5"/>
      <c r="M52" s="5"/>
      <c r="N52" s="5"/>
    </row>
    <row r="53" spans="1:17" s="1" customFormat="1" ht="18" customHeight="1" x14ac:dyDescent="0.15">
      <c r="A53" s="43" t="s">
        <v>90</v>
      </c>
      <c r="B53" s="43" t="s">
        <v>89</v>
      </c>
      <c r="C53" s="46">
        <v>1.8485</v>
      </c>
      <c r="F53" s="3"/>
      <c r="G53" s="4"/>
      <c r="H53" s="5"/>
      <c r="I53" s="5"/>
      <c r="J53" s="5"/>
      <c r="K53" s="5"/>
      <c r="L53" s="5"/>
      <c r="M53" s="5"/>
      <c r="N53" s="5"/>
    </row>
    <row r="54" spans="1:17" s="1" customFormat="1" ht="18" customHeight="1" x14ac:dyDescent="0.15">
      <c r="A54" s="43" t="s">
        <v>92</v>
      </c>
      <c r="B54" s="43" t="s">
        <v>91</v>
      </c>
      <c r="C54" s="46">
        <v>5.0755999999999997</v>
      </c>
      <c r="F54" s="3"/>
      <c r="G54" s="4"/>
      <c r="H54" s="5"/>
      <c r="I54" s="5"/>
      <c r="J54" s="5"/>
      <c r="K54" s="5"/>
      <c r="L54" s="5"/>
      <c r="M54" s="5"/>
      <c r="N54" s="5"/>
    </row>
    <row r="55" spans="1:17" x14ac:dyDescent="0.15">
      <c r="A55" s="43" t="s">
        <v>54</v>
      </c>
      <c r="B55" s="43" t="s">
        <v>93</v>
      </c>
      <c r="C55" s="46">
        <v>8.8651</v>
      </c>
      <c r="F55" s="1"/>
      <c r="G55" s="1"/>
    </row>
    <row r="56" spans="1:17" x14ac:dyDescent="0.15">
      <c r="A56" s="43" t="s">
        <v>59</v>
      </c>
      <c r="B56" s="43" t="s">
        <v>95</v>
      </c>
      <c r="C56" s="46">
        <v>2.0000000000000001E-4</v>
      </c>
      <c r="F56" s="1"/>
      <c r="G56" s="1"/>
    </row>
    <row r="57" spans="1:17" x14ac:dyDescent="0.15">
      <c r="A57" s="49"/>
      <c r="B57" s="43" t="s">
        <v>96</v>
      </c>
      <c r="C57" s="46">
        <v>6.1999999999999998E-3</v>
      </c>
      <c r="F57" s="1"/>
      <c r="G57" s="1"/>
    </row>
    <row r="58" spans="1:17" x14ac:dyDescent="0.15">
      <c r="A58" s="49"/>
      <c r="B58" s="49"/>
      <c r="C58" s="49"/>
    </row>
    <row r="59" spans="1:17" x14ac:dyDescent="0.15">
      <c r="A59" s="49"/>
      <c r="B59" s="49"/>
      <c r="C59" s="49"/>
    </row>
    <row r="60" spans="1:17" x14ac:dyDescent="0.15">
      <c r="B60" s="49"/>
      <c r="C60" s="49"/>
    </row>
  </sheetData>
  <mergeCells count="25">
    <mergeCell ref="C20:C25"/>
    <mergeCell ref="C26:C29"/>
    <mergeCell ref="O2:O5"/>
    <mergeCell ref="O6:O8"/>
    <mergeCell ref="O9:O13"/>
    <mergeCell ref="O14:O17"/>
    <mergeCell ref="O18:O21"/>
    <mergeCell ref="O22:O27"/>
    <mergeCell ref="O28:O31"/>
    <mergeCell ref="B32:D32"/>
    <mergeCell ref="A2:A15"/>
    <mergeCell ref="A16:A17"/>
    <mergeCell ref="A18:A32"/>
    <mergeCell ref="B3:B4"/>
    <mergeCell ref="B5:B7"/>
    <mergeCell ref="B8:B12"/>
    <mergeCell ref="B13:B14"/>
    <mergeCell ref="B18:B19"/>
    <mergeCell ref="B20:B25"/>
    <mergeCell ref="B26:B29"/>
    <mergeCell ref="C3:C4"/>
    <mergeCell ref="C5:C7"/>
    <mergeCell ref="C8:C12"/>
    <mergeCell ref="C13:C14"/>
    <mergeCell ref="C18:C19"/>
  </mergeCells>
  <phoneticPr fontId="10" type="noConversion"/>
  <conditionalFormatting sqref="Q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{82027AE6-B00A-44C7-829E-B8A899EAA56F}</x14:id>
        </ext>
      </extLst>
    </cfRule>
  </conditionalFormatting>
  <conditionalFormatting sqref="Q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{0FBFA271-FC80-4849-827B-D2C19F147ABB}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{15E8569F-C1F5-4FA7-92FC-9CFC7651879A}</x14:id>
        </ext>
      </extLst>
    </cfRule>
  </conditionalFormatting>
  <conditionalFormatting sqref="R35">
    <cfRule type="aboveAverage" dxfId="35" priority="4" aboveAverage="0"/>
    <cfRule type="aboveAverage" dxfId="34" priority="5"/>
  </conditionalFormatting>
  <conditionalFormatting sqref="Q2:Q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{A679B6ED-A897-42A9-B3B6-0039AB558CDC}</x14:id>
        </ext>
      </extLst>
    </cfRule>
  </conditionalFormatting>
  <conditionalFormatting sqref="Q6:Q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{BD4E8F9A-5053-424A-A8F6-B8F0FC6C43D8}</x14:id>
        </ext>
      </extLst>
    </cfRule>
  </conditionalFormatting>
  <conditionalFormatting sqref="Q9:Q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{F536066B-1984-4984-950E-D0DD09DE1844}</x14:id>
        </ext>
      </extLst>
    </cfRule>
  </conditionalFormatting>
  <conditionalFormatting sqref="Q14:Q1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{A86D4B57-E59D-4557-A6EA-7A0F705FDA03}</x14:id>
        </ext>
      </extLst>
    </cfRule>
  </conditionalFormatting>
  <conditionalFormatting sqref="Q18:Q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{59CFA923-8FF4-42AE-8EDB-297A82105B1C}</x14:id>
        </ext>
      </extLst>
    </cfRule>
  </conditionalFormatting>
  <conditionalFormatting sqref="Q22:Q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{FE203B4D-9A10-4261-AF36-67C5C66C739E}</x14:id>
        </ext>
      </extLst>
    </cfRule>
  </conditionalFormatting>
  <conditionalFormatting sqref="Q23:Q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{503D5BDD-3EB3-47D5-9192-46EDCFD23068}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{D3F45F35-E96D-4715-AE8B-47427EC28E92}</x14:id>
        </ext>
      </extLst>
    </cfRule>
  </conditionalFormatting>
  <conditionalFormatting sqref="Q28:Q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{7573E815-BE83-4B6F-87A8-26FC2DFF5810}</x14:id>
        </ext>
      </extLst>
    </cfRule>
  </conditionalFormatting>
  <conditionalFormatting sqref="R3:R4">
    <cfRule type="aboveAverage" dxfId="33" priority="26" aboveAverage="0"/>
    <cfRule type="aboveAverage" dxfId="32" priority="27"/>
  </conditionalFormatting>
  <conditionalFormatting sqref="R6:R7">
    <cfRule type="aboveAverage" dxfId="31" priority="24" aboveAverage="0"/>
    <cfRule type="aboveAverage" dxfId="30" priority="25"/>
  </conditionalFormatting>
  <conditionalFormatting sqref="R9:R12">
    <cfRule type="aboveAverage" dxfId="29" priority="20" aboveAverage="0"/>
    <cfRule type="aboveAverage" dxfId="28" priority="21"/>
  </conditionalFormatting>
  <conditionalFormatting sqref="R14:R16">
    <cfRule type="aboveAverage" dxfId="27" priority="22" aboveAverage="0"/>
    <cfRule type="aboveAverage" dxfId="26" priority="23"/>
  </conditionalFormatting>
  <conditionalFormatting sqref="R18:R21">
    <cfRule type="aboveAverage" dxfId="25" priority="16" aboveAverage="0"/>
    <cfRule type="aboveAverage" dxfId="24" priority="17"/>
  </conditionalFormatting>
  <conditionalFormatting sqref="R22:R26">
    <cfRule type="aboveAverage" dxfId="23" priority="30" aboveAverage="0"/>
    <cfRule type="aboveAverage" dxfId="22" priority="31"/>
  </conditionalFormatting>
  <conditionalFormatting sqref="R28:R31">
    <cfRule type="aboveAverage" dxfId="21" priority="1" aboveAverage="0"/>
    <cfRule type="aboveAverage" dxfId="20" priority="2"/>
  </conditionalFormatting>
  <conditionalFormatting sqref="R33:R34">
    <cfRule type="aboveAverage" dxfId="19" priority="18" aboveAverage="0"/>
    <cfRule type="aboveAverage" dxfId="18" priority="19"/>
  </conditionalFormatting>
  <conditionalFormatting sqref="Q22 Q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{BC2944E0-2EE3-4046-92D2-71D91E195E15}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027AE6-B00A-44C7-829E-B8A899EAA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0FBFA271-FC80-4849-827B-D2C19F147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5E8569F-C1F5-4FA7-92FC-9CFC76518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A679B6ED-A897-42A9-B3B6-0039AB558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BD4E8F9A-5053-424A-A8F6-B8F0FC6C43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F536066B-1984-4984-950E-D0DD09DE1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A86D4B57-E59D-4557-A6EA-7A0F705FDA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59CFA923-8FF4-42AE-8EDB-297A82105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FE203B4D-9A10-4261-AF36-67C5C66C73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Q22:Q27</xm:sqref>
        </x14:conditionalFormatting>
        <x14:conditionalFormatting xmlns:xm="http://schemas.microsoft.com/office/excel/2006/main">
          <x14:cfRule type="dataBar" id="{503D5BDD-3EB3-47D5-9192-46EDCFD23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3F45F35-E96D-4715-AE8B-47427EC28E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Q23:Q26</xm:sqref>
        </x14:conditionalFormatting>
        <x14:conditionalFormatting xmlns:xm="http://schemas.microsoft.com/office/excel/2006/main">
          <x14:cfRule type="dataBar" id="{7573E815-BE83-4B6F-87A8-26FC2DFF5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Q28:Q31</xm:sqref>
        </x14:conditionalFormatting>
        <x14:conditionalFormatting xmlns:xm="http://schemas.microsoft.com/office/excel/2006/main">
          <x14:cfRule type="dataBar" id="{BC2944E0-2EE3-4046-92D2-71D91E195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topLeftCell="A31" workbookViewId="0">
      <selection activeCell="E18" sqref="E18"/>
    </sheetView>
  </sheetViews>
  <sheetFormatPr defaultColWidth="9" defaultRowHeight="17.25" x14ac:dyDescent="0.15"/>
  <cols>
    <col min="1" max="1" width="9.5" style="2" customWidth="1"/>
    <col min="2" max="2" width="12.625" style="1" customWidth="1"/>
    <col min="3" max="3" width="11.25" style="1" customWidth="1"/>
    <col min="4" max="4" width="10" style="1" customWidth="1"/>
    <col min="5" max="5" width="10.125" style="1" customWidth="1"/>
    <col min="6" max="6" width="8.5" style="3" customWidth="1"/>
    <col min="7" max="7" width="11.25" style="4" customWidth="1"/>
    <col min="8" max="8" width="9.625" style="1" customWidth="1"/>
    <col min="9" max="9" width="8.625" style="1" customWidth="1"/>
    <col min="10" max="10" width="10" style="1" customWidth="1"/>
    <col min="11" max="11" width="10.75" style="1" customWidth="1"/>
    <col min="12" max="12" width="16.5" style="1" customWidth="1"/>
    <col min="13" max="13" width="19.75" style="1" customWidth="1"/>
    <col min="14" max="14" width="13.375" style="5" customWidth="1"/>
    <col min="15" max="15" width="12.5" style="1" customWidth="1"/>
    <col min="16" max="16" width="13.375" style="1" customWidth="1"/>
    <col min="17" max="17" width="19.375" style="6" customWidth="1"/>
    <col min="18" max="18" width="13.625" style="1" customWidth="1"/>
    <col min="19" max="19" width="9" style="1"/>
  </cols>
  <sheetData>
    <row r="1" spans="1:18" s="1" customFormat="1" ht="18" customHeight="1" x14ac:dyDescent="0.15">
      <c r="A1" s="7" t="s">
        <v>15</v>
      </c>
      <c r="B1" s="8" t="s">
        <v>16</v>
      </c>
      <c r="C1" s="9" t="s">
        <v>17</v>
      </c>
      <c r="D1" s="8" t="s">
        <v>18</v>
      </c>
      <c r="E1" s="9" t="s">
        <v>19</v>
      </c>
      <c r="F1" s="8" t="s">
        <v>20</v>
      </c>
      <c r="G1" s="9" t="s">
        <v>21</v>
      </c>
      <c r="H1" s="10" t="s">
        <v>22</v>
      </c>
      <c r="I1" s="50" t="s">
        <v>23</v>
      </c>
      <c r="J1" s="51" t="s">
        <v>24</v>
      </c>
      <c r="K1" s="52" t="s">
        <v>25</v>
      </c>
      <c r="L1" s="25" t="s">
        <v>3</v>
      </c>
      <c r="M1" s="53" t="s">
        <v>4</v>
      </c>
      <c r="N1" s="54"/>
      <c r="O1" s="55" t="s">
        <v>18</v>
      </c>
      <c r="P1" s="55" t="s">
        <v>16</v>
      </c>
      <c r="Q1" s="72" t="s">
        <v>20</v>
      </c>
      <c r="R1" s="73" t="s">
        <v>22</v>
      </c>
    </row>
    <row r="2" spans="1:18" s="1" customFormat="1" ht="18" customHeight="1" x14ac:dyDescent="0.15">
      <c r="A2" s="96">
        <v>43439</v>
      </c>
      <c r="B2" s="11" t="s">
        <v>26</v>
      </c>
      <c r="C2" s="11">
        <f>F2</f>
        <v>860</v>
      </c>
      <c r="D2" s="11" t="s">
        <v>27</v>
      </c>
      <c r="E2" s="11">
        <v>886</v>
      </c>
      <c r="F2" s="11">
        <v>860</v>
      </c>
      <c r="G2" s="12">
        <f t="shared" ref="G2:G15" si="0">F2-E2</f>
        <v>-26</v>
      </c>
      <c r="H2" s="13">
        <v>4.0423403708288603</v>
      </c>
      <c r="I2" s="26">
        <v>58</v>
      </c>
      <c r="J2" s="26">
        <v>336</v>
      </c>
      <c r="K2" s="13">
        <v>2.5595238095238102</v>
      </c>
      <c r="L2" s="56">
        <v>290395.78999999998</v>
      </c>
      <c r="M2" s="57">
        <v>71838.53</v>
      </c>
      <c r="N2" s="35"/>
      <c r="O2" s="95" t="s">
        <v>28</v>
      </c>
      <c r="P2" s="11" t="s">
        <v>29</v>
      </c>
      <c r="Q2" s="59">
        <f>F3</f>
        <v>3786</v>
      </c>
      <c r="R2" s="74"/>
    </row>
    <row r="3" spans="1:18" s="1" customFormat="1" ht="18" customHeight="1" x14ac:dyDescent="0.15">
      <c r="A3" s="97"/>
      <c r="B3" s="95" t="s">
        <v>30</v>
      </c>
      <c r="C3" s="99">
        <f>F3+F4</f>
        <v>3935</v>
      </c>
      <c r="D3" s="11" t="s">
        <v>28</v>
      </c>
      <c r="E3" s="11">
        <v>3878</v>
      </c>
      <c r="F3" s="11">
        <v>3786</v>
      </c>
      <c r="G3" s="15">
        <f t="shared" si="0"/>
        <v>-92</v>
      </c>
      <c r="H3" s="13"/>
      <c r="I3" s="11"/>
      <c r="J3" s="11"/>
      <c r="K3" s="13"/>
      <c r="L3" s="1">
        <v>1207960.5944999999</v>
      </c>
      <c r="M3" s="57"/>
      <c r="N3" s="49"/>
      <c r="O3" s="95"/>
      <c r="P3" s="11" t="s">
        <v>31</v>
      </c>
      <c r="Q3" s="59">
        <f>F18</f>
        <v>587</v>
      </c>
      <c r="R3" s="13">
        <f>H18</f>
        <v>2.8</v>
      </c>
    </row>
    <row r="4" spans="1:18" s="1" customFormat="1" ht="18" customHeight="1" x14ac:dyDescent="0.15">
      <c r="A4" s="97"/>
      <c r="B4" s="95"/>
      <c r="C4" s="101"/>
      <c r="D4" s="11" t="s">
        <v>32</v>
      </c>
      <c r="E4" s="11">
        <v>160</v>
      </c>
      <c r="F4" s="11">
        <v>149</v>
      </c>
      <c r="G4" s="15">
        <f t="shared" si="0"/>
        <v>-11</v>
      </c>
      <c r="H4" s="13"/>
      <c r="I4" s="11"/>
      <c r="J4" s="11"/>
      <c r="K4" s="13"/>
      <c r="L4" s="56">
        <v>56063.495999999999</v>
      </c>
      <c r="M4" s="57"/>
      <c r="N4" s="49"/>
      <c r="O4" s="95"/>
      <c r="P4" s="11" t="s">
        <v>33</v>
      </c>
      <c r="Q4" s="75">
        <f>F20</f>
        <v>575</v>
      </c>
      <c r="R4" s="18">
        <f>H20</f>
        <v>2.8433398443944098</v>
      </c>
    </row>
    <row r="5" spans="1:18" s="1" customFormat="1" ht="18" customHeight="1" x14ac:dyDescent="0.15">
      <c r="A5" s="97"/>
      <c r="B5" s="99" t="s">
        <v>34</v>
      </c>
      <c r="C5" s="99">
        <f>F5+F6+F7</f>
        <v>482</v>
      </c>
      <c r="D5" s="11" t="s">
        <v>35</v>
      </c>
      <c r="E5" s="11">
        <v>413</v>
      </c>
      <c r="F5" s="11">
        <v>406</v>
      </c>
      <c r="G5" s="12">
        <f t="shared" si="0"/>
        <v>-7</v>
      </c>
      <c r="H5" s="13">
        <v>2.4500000000000002</v>
      </c>
      <c r="I5" s="11">
        <v>18</v>
      </c>
      <c r="J5" s="11">
        <v>139</v>
      </c>
      <c r="K5" s="13">
        <v>2.92</v>
      </c>
      <c r="L5" s="1">
        <v>177861.05</v>
      </c>
      <c r="M5" s="57">
        <v>72553.05</v>
      </c>
      <c r="N5" s="35"/>
      <c r="O5" s="95"/>
      <c r="P5" s="22" t="s">
        <v>36</v>
      </c>
      <c r="Q5" s="76">
        <f>SUM(Q2:Q4)</f>
        <v>4948</v>
      </c>
      <c r="R5" s="77">
        <f>AVERAGE(R2:R4)</f>
        <v>2.8216699221972048</v>
      </c>
    </row>
    <row r="6" spans="1:18" s="1" customFormat="1" ht="18" customHeight="1" x14ac:dyDescent="0.15">
      <c r="A6" s="97"/>
      <c r="B6" s="100"/>
      <c r="C6" s="100"/>
      <c r="D6" s="11" t="s">
        <v>37</v>
      </c>
      <c r="E6" s="11">
        <v>65</v>
      </c>
      <c r="F6" s="11">
        <v>66</v>
      </c>
      <c r="G6" s="12">
        <f t="shared" si="0"/>
        <v>1</v>
      </c>
      <c r="H6" s="13">
        <v>2.37</v>
      </c>
      <c r="I6" s="11">
        <v>12</v>
      </c>
      <c r="J6" s="11">
        <v>37</v>
      </c>
      <c r="K6" s="13">
        <v>1.78</v>
      </c>
      <c r="L6" s="56">
        <v>11991.13</v>
      </c>
      <c r="M6" s="57">
        <v>5055.6400000000003</v>
      </c>
      <c r="N6" s="35"/>
      <c r="O6" s="95" t="s">
        <v>32</v>
      </c>
      <c r="P6" s="11" t="s">
        <v>29</v>
      </c>
      <c r="Q6" s="59">
        <f>F4</f>
        <v>149</v>
      </c>
      <c r="R6" s="13"/>
    </row>
    <row r="7" spans="1:18" s="1" customFormat="1" ht="18" customHeight="1" x14ac:dyDescent="0.15">
      <c r="A7" s="97"/>
      <c r="B7" s="101"/>
      <c r="C7" s="101"/>
      <c r="D7" s="11" t="s">
        <v>38</v>
      </c>
      <c r="E7" s="11">
        <v>12</v>
      </c>
      <c r="F7" s="11">
        <v>10</v>
      </c>
      <c r="G7" s="12">
        <f t="shared" si="0"/>
        <v>-2</v>
      </c>
      <c r="H7" s="13">
        <v>2.41</v>
      </c>
      <c r="I7" s="11">
        <v>0</v>
      </c>
      <c r="J7" s="11">
        <v>3</v>
      </c>
      <c r="K7" s="13">
        <v>3.33</v>
      </c>
      <c r="L7" s="56">
        <v>3585.6</v>
      </c>
      <c r="M7" s="57">
        <v>1487.78</v>
      </c>
      <c r="O7" s="95"/>
      <c r="P7" s="11" t="s">
        <v>33</v>
      </c>
      <c r="Q7" s="75">
        <f>F21</f>
        <v>57</v>
      </c>
      <c r="R7" s="65">
        <f>H21</f>
        <v>2.9743544785003202</v>
      </c>
    </row>
    <row r="8" spans="1:18" s="1" customFormat="1" ht="18" customHeight="1" x14ac:dyDescent="0.15">
      <c r="A8" s="97"/>
      <c r="B8" s="99" t="s">
        <v>39</v>
      </c>
      <c r="C8" s="99">
        <f>F8+F9+F10+F11+F12</f>
        <v>1018</v>
      </c>
      <c r="D8" s="11" t="s">
        <v>40</v>
      </c>
      <c r="E8" s="11">
        <v>610</v>
      </c>
      <c r="F8" s="11">
        <v>610</v>
      </c>
      <c r="G8" s="15">
        <f t="shared" si="0"/>
        <v>0</v>
      </c>
      <c r="H8" s="13">
        <v>3.57118866256579</v>
      </c>
      <c r="I8" s="11">
        <v>23</v>
      </c>
      <c r="J8" s="11">
        <v>223</v>
      </c>
      <c r="K8" s="13">
        <v>2.7354260089686102</v>
      </c>
      <c r="L8" s="56">
        <v>163124.97</v>
      </c>
      <c r="M8" s="57">
        <v>45678.06</v>
      </c>
      <c r="N8" s="35"/>
      <c r="O8" s="95"/>
      <c r="P8" s="22" t="s">
        <v>36</v>
      </c>
      <c r="Q8" s="76">
        <f>SUM(Q6:Q7)</f>
        <v>206</v>
      </c>
      <c r="R8" s="77">
        <f>AVERAGE(R6:R7)</f>
        <v>2.9743544785003202</v>
      </c>
    </row>
    <row r="9" spans="1:18" s="1" customFormat="1" ht="18" customHeight="1" x14ac:dyDescent="0.15">
      <c r="A9" s="97"/>
      <c r="B9" s="100"/>
      <c r="C9" s="100"/>
      <c r="D9" s="11" t="s">
        <v>38</v>
      </c>
      <c r="E9" s="11">
        <v>212</v>
      </c>
      <c r="F9" s="11">
        <v>173</v>
      </c>
      <c r="G9" s="15">
        <f t="shared" si="0"/>
        <v>-39</v>
      </c>
      <c r="H9" s="13">
        <v>3.46365402697338</v>
      </c>
      <c r="I9" s="11">
        <v>19</v>
      </c>
      <c r="J9" s="11">
        <v>102</v>
      </c>
      <c r="K9" s="13">
        <v>1.6960784313725501</v>
      </c>
      <c r="L9" s="56">
        <v>57686.95</v>
      </c>
      <c r="M9" s="57">
        <v>16654.939999999999</v>
      </c>
      <c r="N9" s="35"/>
      <c r="O9" s="105" t="s">
        <v>38</v>
      </c>
      <c r="P9" s="11" t="s">
        <v>41</v>
      </c>
      <c r="Q9" s="75">
        <f>F9</f>
        <v>173</v>
      </c>
      <c r="R9" s="74">
        <f>H9</f>
        <v>3.46365402697338</v>
      </c>
    </row>
    <row r="10" spans="1:18" s="1" customFormat="1" ht="18" customHeight="1" x14ac:dyDescent="0.15">
      <c r="A10" s="97"/>
      <c r="B10" s="100"/>
      <c r="C10" s="100"/>
      <c r="D10" s="11" t="s">
        <v>42</v>
      </c>
      <c r="E10" s="11">
        <v>142</v>
      </c>
      <c r="F10" s="11">
        <v>148</v>
      </c>
      <c r="G10" s="15">
        <f t="shared" si="0"/>
        <v>6</v>
      </c>
      <c r="H10" s="13">
        <v>4.8385171865374197</v>
      </c>
      <c r="I10" s="11">
        <v>23</v>
      </c>
      <c r="J10" s="11">
        <v>100</v>
      </c>
      <c r="K10" s="13">
        <v>1.48</v>
      </c>
      <c r="L10" s="56">
        <v>80347.11</v>
      </c>
      <c r="M10" s="57">
        <v>16605.73</v>
      </c>
      <c r="N10" s="35"/>
      <c r="O10" s="105"/>
      <c r="P10" s="11" t="s">
        <v>33</v>
      </c>
      <c r="Q10" s="75">
        <f>F22</f>
        <v>322</v>
      </c>
      <c r="R10" s="65">
        <f>H22</f>
        <v>2.63231839573305</v>
      </c>
    </row>
    <row r="11" spans="1:18" s="1" customFormat="1" ht="18" customHeight="1" x14ac:dyDescent="0.15">
      <c r="A11" s="97"/>
      <c r="B11" s="100"/>
      <c r="C11" s="100"/>
      <c r="D11" s="11" t="s">
        <v>43</v>
      </c>
      <c r="E11" s="14">
        <v>93</v>
      </c>
      <c r="F11" s="14">
        <v>66</v>
      </c>
      <c r="G11" s="17">
        <f t="shared" si="0"/>
        <v>-27</v>
      </c>
      <c r="H11" s="18">
        <v>8.6103241484733193</v>
      </c>
      <c r="I11" s="14">
        <v>2</v>
      </c>
      <c r="J11" s="14">
        <v>23</v>
      </c>
      <c r="K11" s="18">
        <v>2.8695652173913002</v>
      </c>
      <c r="L11" s="1">
        <v>43935.040000000001</v>
      </c>
      <c r="M11" s="58">
        <v>5102.6000000000004</v>
      </c>
      <c r="N11" s="35"/>
      <c r="O11" s="105"/>
      <c r="P11" s="11" t="s">
        <v>44</v>
      </c>
      <c r="Q11" s="78">
        <f>F28</f>
        <v>60</v>
      </c>
      <c r="R11" s="74">
        <f>H28</f>
        <v>2.8970187752862899</v>
      </c>
    </row>
    <row r="12" spans="1:18" s="1" customFormat="1" ht="18" customHeight="1" x14ac:dyDescent="0.15">
      <c r="A12" s="97"/>
      <c r="B12" s="101"/>
      <c r="C12" s="101"/>
      <c r="D12" s="1" t="s">
        <v>27</v>
      </c>
      <c r="E12" s="11">
        <v>17</v>
      </c>
      <c r="F12" s="11">
        <v>21</v>
      </c>
      <c r="G12" s="17">
        <f t="shared" si="0"/>
        <v>4</v>
      </c>
      <c r="H12" s="18">
        <v>1.7658716707894899</v>
      </c>
      <c r="I12" s="11">
        <v>13</v>
      </c>
      <c r="J12" s="11">
        <v>34</v>
      </c>
      <c r="K12" s="18">
        <v>0.61764705882352899</v>
      </c>
      <c r="L12" s="11">
        <v>7345.62</v>
      </c>
      <c r="M12" s="58">
        <v>4159.7700000000004</v>
      </c>
      <c r="N12" s="35"/>
      <c r="O12" s="105"/>
      <c r="P12" s="11" t="s">
        <v>47</v>
      </c>
      <c r="Q12" s="78">
        <f>F7</f>
        <v>10</v>
      </c>
      <c r="R12" s="74">
        <f>H7</f>
        <v>2.41</v>
      </c>
    </row>
    <row r="13" spans="1:18" s="1" customFormat="1" ht="18" customHeight="1" x14ac:dyDescent="0.15">
      <c r="A13" s="97"/>
      <c r="B13" s="99" t="s">
        <v>45</v>
      </c>
      <c r="C13" s="99">
        <f>F13+F14</f>
        <v>264</v>
      </c>
      <c r="D13" s="11" t="s">
        <v>46</v>
      </c>
      <c r="E13" s="11">
        <v>223</v>
      </c>
      <c r="F13" s="11">
        <v>253</v>
      </c>
      <c r="G13" s="12">
        <f t="shared" si="0"/>
        <v>30</v>
      </c>
      <c r="H13" s="19">
        <v>2.4426485648955398</v>
      </c>
      <c r="I13" s="59">
        <v>9</v>
      </c>
      <c r="J13" s="59">
        <v>49</v>
      </c>
      <c r="K13" s="13">
        <v>5.16326530612245</v>
      </c>
      <c r="L13" s="60">
        <v>106042.4388</v>
      </c>
      <c r="M13" s="57">
        <v>43412.892187597499</v>
      </c>
      <c r="N13" s="35"/>
      <c r="O13" s="105"/>
      <c r="P13" s="22" t="s">
        <v>36</v>
      </c>
      <c r="Q13" s="59">
        <f>SUM(Q9:Q12)</f>
        <v>565</v>
      </c>
      <c r="R13" s="77">
        <f>AVERAGE(R9:R11)</f>
        <v>2.9976637326642397</v>
      </c>
    </row>
    <row r="14" spans="1:18" s="1" customFormat="1" ht="18" customHeight="1" x14ac:dyDescent="0.15">
      <c r="A14" s="97"/>
      <c r="B14" s="101"/>
      <c r="C14" s="101"/>
      <c r="D14" s="11" t="s">
        <v>35</v>
      </c>
      <c r="E14" s="11">
        <v>10</v>
      </c>
      <c r="F14" s="11">
        <v>11</v>
      </c>
      <c r="G14" s="12">
        <f t="shared" si="0"/>
        <v>1</v>
      </c>
      <c r="H14" s="19">
        <v>1.95496766124245</v>
      </c>
      <c r="I14" s="59">
        <v>5</v>
      </c>
      <c r="J14" s="59">
        <v>18</v>
      </c>
      <c r="K14" s="13">
        <v>0.61111111111111105</v>
      </c>
      <c r="L14" s="20">
        <v>5495.4765594999999</v>
      </c>
      <c r="M14" s="57">
        <v>2811.0319512944998</v>
      </c>
      <c r="N14" s="35"/>
      <c r="O14" s="95" t="s">
        <v>40</v>
      </c>
      <c r="P14" s="11" t="s">
        <v>41</v>
      </c>
      <c r="Q14" s="78">
        <f>F8</f>
        <v>610</v>
      </c>
      <c r="R14" s="74">
        <f>H8</f>
        <v>3.57118866256579</v>
      </c>
    </row>
    <row r="15" spans="1:18" s="1" customFormat="1" ht="18" customHeight="1" x14ac:dyDescent="0.15">
      <c r="A15" s="98"/>
      <c r="B15" s="16" t="s">
        <v>48</v>
      </c>
      <c r="C15" s="16">
        <f>F15</f>
        <v>18</v>
      </c>
      <c r="D15" s="11" t="s">
        <v>37</v>
      </c>
      <c r="E15" s="11">
        <v>23</v>
      </c>
      <c r="F15" s="11">
        <v>18</v>
      </c>
      <c r="G15" s="12">
        <f t="shared" si="0"/>
        <v>-5</v>
      </c>
      <c r="H15" s="20">
        <v>0.93</v>
      </c>
      <c r="I15" s="59">
        <v>23</v>
      </c>
      <c r="J15" s="59">
        <v>81</v>
      </c>
      <c r="K15" s="61">
        <v>0.22</v>
      </c>
      <c r="L15" s="20">
        <v>6808.83</v>
      </c>
      <c r="M15" s="57">
        <v>7308.94</v>
      </c>
      <c r="N15" s="54"/>
      <c r="O15" s="95"/>
      <c r="P15" s="11" t="s">
        <v>33</v>
      </c>
      <c r="Q15" s="75">
        <f>F23</f>
        <v>219</v>
      </c>
      <c r="R15" s="68">
        <f>H23</f>
        <v>2.7971508577181501</v>
      </c>
    </row>
    <row r="16" spans="1:18" s="1" customFormat="1" ht="18" customHeight="1" x14ac:dyDescent="0.15">
      <c r="A16" s="110" t="s">
        <v>15</v>
      </c>
      <c r="B16" s="21" t="s">
        <v>49</v>
      </c>
      <c r="C16" s="22">
        <f t="shared" ref="C16:G16" si="1">SUM(C2:C15)</f>
        <v>6577</v>
      </c>
      <c r="D16" s="22"/>
      <c r="E16" s="22">
        <f t="shared" si="1"/>
        <v>6744</v>
      </c>
      <c r="F16" s="22">
        <f t="shared" si="1"/>
        <v>6577</v>
      </c>
      <c r="G16" s="23">
        <f t="shared" si="1"/>
        <v>-167</v>
      </c>
      <c r="H16" s="24"/>
      <c r="I16" s="22">
        <f t="shared" ref="I16:M16" si="2">SUM(I2:I15)</f>
        <v>205</v>
      </c>
      <c r="J16" s="22">
        <f t="shared" si="2"/>
        <v>1145</v>
      </c>
      <c r="K16" s="62">
        <f t="shared" si="2"/>
        <v>25.98261694331336</v>
      </c>
      <c r="L16" s="63">
        <f t="shared" si="2"/>
        <v>2218644.0958595006</v>
      </c>
      <c r="M16" s="64">
        <f t="shared" si="2"/>
        <v>292668.96413889207</v>
      </c>
      <c r="N16" s="35"/>
      <c r="O16" s="95"/>
      <c r="P16" s="11" t="s">
        <v>44</v>
      </c>
      <c r="Q16" s="78">
        <f>F27</f>
        <v>65</v>
      </c>
      <c r="R16" s="74">
        <f>H27</f>
        <v>2.9936579702000699</v>
      </c>
    </row>
    <row r="17" spans="1:19" s="1" customFormat="1" ht="18" customHeight="1" x14ac:dyDescent="0.15">
      <c r="A17" s="111"/>
      <c r="B17" s="25" t="s">
        <v>16</v>
      </c>
      <c r="C17" s="9" t="s">
        <v>17</v>
      </c>
      <c r="D17" s="8" t="s">
        <v>18</v>
      </c>
      <c r="E17" s="9" t="s">
        <v>19</v>
      </c>
      <c r="F17" s="8" t="s">
        <v>20</v>
      </c>
      <c r="G17" s="9" t="s">
        <v>21</v>
      </c>
      <c r="H17" s="10" t="s">
        <v>22</v>
      </c>
      <c r="I17" s="50" t="s">
        <v>23</v>
      </c>
      <c r="J17" s="51" t="s">
        <v>24</v>
      </c>
      <c r="K17" s="52" t="s">
        <v>25</v>
      </c>
      <c r="L17" s="25" t="s">
        <v>3</v>
      </c>
      <c r="M17" s="53" t="s">
        <v>4</v>
      </c>
      <c r="N17" s="35"/>
      <c r="O17" s="95"/>
      <c r="P17" s="22" t="s">
        <v>36</v>
      </c>
      <c r="Q17" s="59">
        <f>SUM(Q14:Q16)</f>
        <v>894</v>
      </c>
      <c r="R17" s="77">
        <f>AVERAGE(R14:R16)</f>
        <v>3.1206658301613364</v>
      </c>
    </row>
    <row r="18" spans="1:19" s="1" customFormat="1" ht="18" customHeight="1" x14ac:dyDescent="0.15">
      <c r="A18" s="112">
        <v>43439</v>
      </c>
      <c r="B18" s="113" t="s">
        <v>50</v>
      </c>
      <c r="C18" s="102">
        <f>F18+F19</f>
        <v>1074</v>
      </c>
      <c r="D18" s="11" t="s">
        <v>28</v>
      </c>
      <c r="E18" s="26">
        <v>643</v>
      </c>
      <c r="F18" s="26">
        <v>587</v>
      </c>
      <c r="G18" s="12">
        <f t="shared" ref="G18:G30" si="3">F18-E18</f>
        <v>-56</v>
      </c>
      <c r="H18" s="13">
        <v>2.8</v>
      </c>
      <c r="I18" s="11">
        <v>32</v>
      </c>
      <c r="J18" s="11">
        <v>127</v>
      </c>
      <c r="K18" s="13">
        <v>4.5999999999999996</v>
      </c>
      <c r="L18" s="35">
        <v>151497.06</v>
      </c>
      <c r="M18" s="57">
        <v>53883.660600000003</v>
      </c>
      <c r="N18" s="49"/>
      <c r="O18" s="95" t="s">
        <v>35</v>
      </c>
      <c r="P18" s="11" t="s">
        <v>47</v>
      </c>
      <c r="Q18" s="76">
        <f>F5</f>
        <v>406</v>
      </c>
      <c r="R18" s="13">
        <f>H5</f>
        <v>2.4500000000000002</v>
      </c>
    </row>
    <row r="19" spans="1:19" s="1" customFormat="1" ht="18" customHeight="1" x14ac:dyDescent="0.15">
      <c r="A19" s="112"/>
      <c r="B19" s="114"/>
      <c r="C19" s="103"/>
      <c r="D19" s="11" t="s">
        <v>27</v>
      </c>
      <c r="E19" s="26">
        <v>409</v>
      </c>
      <c r="F19" s="26">
        <v>487</v>
      </c>
      <c r="G19" s="12">
        <f t="shared" si="3"/>
        <v>78</v>
      </c>
      <c r="H19" s="13">
        <v>3.2</v>
      </c>
      <c r="I19" s="11">
        <v>24</v>
      </c>
      <c r="J19" s="11">
        <v>79</v>
      </c>
      <c r="K19" s="13">
        <v>6.2</v>
      </c>
      <c r="L19" s="56">
        <v>147148.89000000001</v>
      </c>
      <c r="M19" s="57">
        <v>45545.138099999996</v>
      </c>
      <c r="N19" s="49"/>
      <c r="O19" s="95"/>
      <c r="P19" s="11" t="s">
        <v>52</v>
      </c>
      <c r="Q19" s="76">
        <f>F14</f>
        <v>11</v>
      </c>
      <c r="R19" s="13">
        <f>H14</f>
        <v>1.95496766124245</v>
      </c>
    </row>
    <row r="20" spans="1:19" s="1" customFormat="1" ht="18" customHeight="1" x14ac:dyDescent="0.15">
      <c r="A20" s="112"/>
      <c r="B20" s="113" t="s">
        <v>51</v>
      </c>
      <c r="C20" s="102">
        <f>SUM(F20:F25)</f>
        <v>2343</v>
      </c>
      <c r="D20" s="11" t="s">
        <v>28</v>
      </c>
      <c r="E20" s="26">
        <v>548</v>
      </c>
      <c r="F20" s="26">
        <v>575</v>
      </c>
      <c r="G20" s="12">
        <f t="shared" si="3"/>
        <v>27</v>
      </c>
      <c r="H20" s="13">
        <v>2.8433398443944098</v>
      </c>
      <c r="I20" s="11">
        <v>14</v>
      </c>
      <c r="J20" s="11">
        <v>98</v>
      </c>
      <c r="K20" s="13">
        <v>5.8673469387755102</v>
      </c>
      <c r="L20" s="56">
        <v>170579.475047877</v>
      </c>
      <c r="M20" s="57">
        <v>59992.643997224099</v>
      </c>
      <c r="N20" s="49"/>
      <c r="O20" s="95"/>
      <c r="P20" s="11" t="s">
        <v>44</v>
      </c>
      <c r="Q20" s="79">
        <f>F26</f>
        <v>83</v>
      </c>
      <c r="R20" s="74">
        <f>H26</f>
        <v>2.7015324940187901</v>
      </c>
    </row>
    <row r="21" spans="1:19" s="1" customFormat="1" ht="18" customHeight="1" x14ac:dyDescent="0.15">
      <c r="A21" s="112"/>
      <c r="B21" s="114"/>
      <c r="C21" s="103"/>
      <c r="D21" s="11" t="s">
        <v>32</v>
      </c>
      <c r="E21" s="26">
        <v>56</v>
      </c>
      <c r="F21" s="26">
        <v>57</v>
      </c>
      <c r="G21" s="15">
        <f t="shared" si="3"/>
        <v>1</v>
      </c>
      <c r="H21" s="13">
        <v>2.9743544785003202</v>
      </c>
      <c r="I21" s="11">
        <v>14</v>
      </c>
      <c r="J21" s="11">
        <v>19</v>
      </c>
      <c r="K21" s="13">
        <v>3</v>
      </c>
      <c r="L21" s="56">
        <v>23885.242993969499</v>
      </c>
      <c r="M21" s="57">
        <v>8030.3955586398297</v>
      </c>
      <c r="N21" s="49"/>
      <c r="O21" s="95"/>
      <c r="P21" s="22" t="s">
        <v>36</v>
      </c>
      <c r="Q21" s="76">
        <f>Q20+Q19+Q18</f>
        <v>500</v>
      </c>
      <c r="R21" s="77">
        <f>AVERAGE(R18:R20)</f>
        <v>2.3688333850870804</v>
      </c>
    </row>
    <row r="22" spans="1:19" s="1" customFormat="1" ht="18" customHeight="1" x14ac:dyDescent="0.15">
      <c r="A22" s="112"/>
      <c r="B22" s="114"/>
      <c r="C22" s="103"/>
      <c r="D22" s="11" t="s">
        <v>38</v>
      </c>
      <c r="E22" s="26">
        <v>378</v>
      </c>
      <c r="F22" s="26">
        <v>322</v>
      </c>
      <c r="G22" s="15">
        <f t="shared" si="3"/>
        <v>-56</v>
      </c>
      <c r="H22" s="13">
        <v>2.63231839573305</v>
      </c>
      <c r="I22" s="11">
        <v>5</v>
      </c>
      <c r="J22" s="11">
        <v>67</v>
      </c>
      <c r="K22" s="13">
        <v>4.8059701492537297</v>
      </c>
      <c r="L22" s="56">
        <v>98586.626139817599</v>
      </c>
      <c r="M22" s="57">
        <v>37452.394170714797</v>
      </c>
      <c r="N22" s="49"/>
      <c r="O22" s="99" t="s">
        <v>27</v>
      </c>
      <c r="P22" s="11" t="s">
        <v>53</v>
      </c>
      <c r="Q22" s="78">
        <f>F2</f>
        <v>860</v>
      </c>
      <c r="R22" s="13">
        <f>H2</f>
        <v>4.0423403708288603</v>
      </c>
    </row>
    <row r="23" spans="1:19" s="1" customFormat="1" ht="18" customHeight="1" x14ac:dyDescent="0.15">
      <c r="A23" s="112"/>
      <c r="B23" s="114"/>
      <c r="C23" s="103"/>
      <c r="D23" s="11" t="s">
        <v>40</v>
      </c>
      <c r="E23" s="26">
        <v>183</v>
      </c>
      <c r="F23" s="26">
        <v>219</v>
      </c>
      <c r="G23" s="15">
        <f t="shared" si="3"/>
        <v>36</v>
      </c>
      <c r="H23" s="13">
        <v>2.7971508577181501</v>
      </c>
      <c r="I23" s="11">
        <v>5</v>
      </c>
      <c r="J23" s="11">
        <v>24</v>
      </c>
      <c r="K23" s="13">
        <v>9.125</v>
      </c>
      <c r="L23" s="56">
        <v>60125.932062966</v>
      </c>
      <c r="M23" s="57">
        <v>21495.419847328201</v>
      </c>
      <c r="N23" s="49"/>
      <c r="O23" s="100"/>
      <c r="P23" s="29" t="s">
        <v>33</v>
      </c>
      <c r="Q23" s="78">
        <f>F24</f>
        <v>756</v>
      </c>
      <c r="R23" s="13">
        <f>H24</f>
        <v>3.3179621907095398</v>
      </c>
      <c r="S23" s="35"/>
    </row>
    <row r="24" spans="1:19" s="1" customFormat="1" ht="18" customHeight="1" x14ac:dyDescent="0.15">
      <c r="A24" s="112"/>
      <c r="B24" s="114"/>
      <c r="C24" s="103"/>
      <c r="D24" s="11" t="s">
        <v>27</v>
      </c>
      <c r="E24" s="26">
        <v>708</v>
      </c>
      <c r="F24" s="26">
        <v>756</v>
      </c>
      <c r="G24" s="12">
        <f t="shared" si="3"/>
        <v>48</v>
      </c>
      <c r="H24" s="13">
        <v>3.3179621907095398</v>
      </c>
      <c r="I24" s="11">
        <v>32</v>
      </c>
      <c r="J24" s="11">
        <v>142</v>
      </c>
      <c r="K24" s="13">
        <v>5.3239436619718301</v>
      </c>
      <c r="L24" s="56">
        <v>240572.06068267999</v>
      </c>
      <c r="M24" s="57">
        <v>72505.968077723795</v>
      </c>
      <c r="N24" s="49"/>
      <c r="O24" s="100"/>
      <c r="P24" s="29" t="s">
        <v>31</v>
      </c>
      <c r="Q24" s="78">
        <f>F19</f>
        <v>487</v>
      </c>
      <c r="R24" s="13">
        <f>H19</f>
        <v>3.2</v>
      </c>
    </row>
    <row r="25" spans="1:19" s="1" customFormat="1" ht="18" customHeight="1" x14ac:dyDescent="0.15">
      <c r="A25" s="112"/>
      <c r="B25" s="115"/>
      <c r="C25" s="104"/>
      <c r="D25" s="1" t="s">
        <v>54</v>
      </c>
      <c r="E25" s="11">
        <v>304</v>
      </c>
      <c r="F25" s="11">
        <v>414</v>
      </c>
      <c r="G25" s="12">
        <f t="shared" si="3"/>
        <v>110</v>
      </c>
      <c r="H25" s="13">
        <v>3.4067949043038102</v>
      </c>
      <c r="I25" s="11">
        <v>16</v>
      </c>
      <c r="J25" s="11">
        <v>56</v>
      </c>
      <c r="K25" s="13">
        <v>7.3928571428571397</v>
      </c>
      <c r="L25" s="56">
        <v>124641.409737571</v>
      </c>
      <c r="M25" s="57">
        <v>36586.120749479502</v>
      </c>
      <c r="N25" s="35"/>
      <c r="O25" s="100"/>
      <c r="P25" s="29" t="s">
        <v>56</v>
      </c>
      <c r="Q25" s="78">
        <f>F30</f>
        <v>125</v>
      </c>
      <c r="R25" s="13">
        <f>H30</f>
        <v>3</v>
      </c>
    </row>
    <row r="26" spans="1:19" s="1" customFormat="1" ht="18" customHeight="1" x14ac:dyDescent="0.15">
      <c r="A26" s="112"/>
      <c r="B26" s="113" t="s">
        <v>55</v>
      </c>
      <c r="C26" s="102">
        <f>SUM(F26:F29)</f>
        <v>410</v>
      </c>
      <c r="D26" s="27" t="s">
        <v>35</v>
      </c>
      <c r="E26" s="11">
        <v>91</v>
      </c>
      <c r="F26" s="11">
        <v>83</v>
      </c>
      <c r="G26" s="15">
        <f t="shared" si="3"/>
        <v>-8</v>
      </c>
      <c r="H26" s="13">
        <v>2.7015324940187901</v>
      </c>
      <c r="I26" s="11">
        <v>15</v>
      </c>
      <c r="J26" s="11">
        <v>58</v>
      </c>
      <c r="K26" s="13">
        <v>1.4310344827586201</v>
      </c>
      <c r="L26" s="56">
        <v>36348.120139999999</v>
      </c>
      <c r="M26" s="57">
        <v>13454.63</v>
      </c>
      <c r="N26" s="35"/>
      <c r="O26" s="100"/>
      <c r="P26" s="29" t="s">
        <v>41</v>
      </c>
      <c r="Q26" s="78">
        <f>F12</f>
        <v>21</v>
      </c>
      <c r="R26" s="13">
        <f>H12</f>
        <v>1.7658716707894899</v>
      </c>
    </row>
    <row r="27" spans="1:19" s="1" customFormat="1" ht="18" customHeight="1" x14ac:dyDescent="0.15">
      <c r="A27" s="112"/>
      <c r="B27" s="114"/>
      <c r="C27" s="103"/>
      <c r="D27" s="27" t="s">
        <v>40</v>
      </c>
      <c r="E27" s="11">
        <v>61</v>
      </c>
      <c r="F27" s="11">
        <v>65</v>
      </c>
      <c r="G27" s="12">
        <f t="shared" si="3"/>
        <v>4</v>
      </c>
      <c r="H27" s="13">
        <v>2.9936579702000699</v>
      </c>
      <c r="I27" s="11">
        <v>11</v>
      </c>
      <c r="J27" s="11">
        <v>42</v>
      </c>
      <c r="K27" s="13">
        <v>1.5476190476190499</v>
      </c>
      <c r="L27" s="56">
        <v>21735.214199999999</v>
      </c>
      <c r="M27" s="57">
        <v>7260.42</v>
      </c>
      <c r="N27" s="49"/>
      <c r="O27" s="101"/>
      <c r="P27" s="22" t="s">
        <v>36</v>
      </c>
      <c r="Q27" s="59">
        <f>SUM(Q22:Q26)</f>
        <v>2249</v>
      </c>
      <c r="R27" s="80">
        <f>AVERAGE(R22:R25)</f>
        <v>3.3900756403846</v>
      </c>
    </row>
    <row r="28" spans="1:19" s="1" customFormat="1" ht="18" customHeight="1" x14ac:dyDescent="0.15">
      <c r="A28" s="112"/>
      <c r="B28" s="114"/>
      <c r="C28" s="103"/>
      <c r="D28" s="27" t="s">
        <v>38</v>
      </c>
      <c r="E28" s="11">
        <v>40</v>
      </c>
      <c r="F28" s="11">
        <v>60</v>
      </c>
      <c r="G28" s="12">
        <f t="shared" si="3"/>
        <v>20</v>
      </c>
      <c r="H28" s="13">
        <v>2.8970187752862899</v>
      </c>
      <c r="I28" s="11">
        <v>11</v>
      </c>
      <c r="J28" s="11">
        <v>30</v>
      </c>
      <c r="K28" s="13">
        <v>2</v>
      </c>
      <c r="L28" s="56">
        <v>21123.612400000002</v>
      </c>
      <c r="M28" s="57">
        <v>7291.5</v>
      </c>
      <c r="N28"/>
      <c r="O28" s="106" t="s">
        <v>37</v>
      </c>
      <c r="P28" s="11" t="s">
        <v>47</v>
      </c>
      <c r="Q28" s="59">
        <f>F6</f>
        <v>66</v>
      </c>
      <c r="R28" s="13">
        <f>H6</f>
        <v>2.37</v>
      </c>
    </row>
    <row r="29" spans="1:19" s="1" customFormat="1" ht="18" customHeight="1" x14ac:dyDescent="0.15">
      <c r="A29" s="112"/>
      <c r="B29" s="114"/>
      <c r="C29" s="103"/>
      <c r="D29" s="27" t="s">
        <v>57</v>
      </c>
      <c r="E29" s="11">
        <v>147</v>
      </c>
      <c r="F29" s="11">
        <v>202</v>
      </c>
      <c r="G29" s="12">
        <f t="shared" si="3"/>
        <v>55</v>
      </c>
      <c r="H29" s="13">
        <v>2.2218915483830299</v>
      </c>
      <c r="I29" s="11">
        <v>33</v>
      </c>
      <c r="J29" s="11">
        <v>50</v>
      </c>
      <c r="K29" s="61">
        <v>4.04</v>
      </c>
      <c r="L29" s="56">
        <v>64560.547308000001</v>
      </c>
      <c r="M29" s="57">
        <v>29056.57</v>
      </c>
      <c r="N29" s="35"/>
      <c r="O29" s="107"/>
      <c r="P29" s="11" t="s">
        <v>44</v>
      </c>
      <c r="Q29" s="59">
        <f>F29</f>
        <v>202</v>
      </c>
      <c r="R29" s="13">
        <f>H29</f>
        <v>2.2218915483830299</v>
      </c>
    </row>
    <row r="30" spans="1:19" s="1" customFormat="1" ht="18" customHeight="1" x14ac:dyDescent="0.15">
      <c r="A30" s="112"/>
      <c r="B30" s="28" t="s">
        <v>58</v>
      </c>
      <c r="C30" s="29">
        <f>F30</f>
        <v>125</v>
      </c>
      <c r="D30" s="27" t="s">
        <v>27</v>
      </c>
      <c r="E30" s="11">
        <v>113</v>
      </c>
      <c r="F30" s="11">
        <v>125</v>
      </c>
      <c r="G30" s="12">
        <f t="shared" si="3"/>
        <v>12</v>
      </c>
      <c r="H30" s="13">
        <v>3</v>
      </c>
      <c r="I30" s="11">
        <v>10</v>
      </c>
      <c r="J30" s="11">
        <v>87</v>
      </c>
      <c r="K30" s="61">
        <v>1.44</v>
      </c>
      <c r="L30" s="56">
        <v>45057.77</v>
      </c>
      <c r="M30" s="57">
        <v>14989.89</v>
      </c>
      <c r="N30" s="35"/>
      <c r="O30" s="107"/>
      <c r="P30" s="11" t="s">
        <v>48</v>
      </c>
      <c r="Q30" s="59">
        <f>F15</f>
        <v>18</v>
      </c>
      <c r="R30" s="13">
        <f>H15</f>
        <v>0.93</v>
      </c>
    </row>
    <row r="31" spans="1:19" s="1" customFormat="1" ht="18" customHeight="1" x14ac:dyDescent="0.15">
      <c r="A31" s="112"/>
      <c r="B31" s="21" t="s">
        <v>49</v>
      </c>
      <c r="C31" s="22">
        <f t="shared" ref="C31:G31" si="4">SUM(C18:C30)</f>
        <v>3952</v>
      </c>
      <c r="D31" s="22"/>
      <c r="E31" s="22">
        <f t="shared" si="4"/>
        <v>3681</v>
      </c>
      <c r="F31" s="22">
        <f t="shared" si="4"/>
        <v>3952</v>
      </c>
      <c r="G31" s="30">
        <f t="shared" si="4"/>
        <v>271</v>
      </c>
      <c r="H31" s="24">
        <f>L31/M31</f>
        <v>2.9588455193076739</v>
      </c>
      <c r="I31" s="66">
        <f t="shared" ref="I31:M31" si="5">SUM(I18:I30)</f>
        <v>222</v>
      </c>
      <c r="J31" s="66">
        <f t="shared" si="5"/>
        <v>879</v>
      </c>
      <c r="K31" s="24"/>
      <c r="L31" s="67">
        <f t="shared" si="5"/>
        <v>1205861.9607128813</v>
      </c>
      <c r="M31" s="67">
        <f t="shared" si="5"/>
        <v>407544.75110111025</v>
      </c>
      <c r="N31" s="5"/>
      <c r="O31" s="108"/>
      <c r="P31" s="22" t="s">
        <v>36</v>
      </c>
      <c r="Q31" s="59">
        <f>SUM(Q28:Q30)</f>
        <v>286</v>
      </c>
      <c r="R31" s="81">
        <f>AVERAGE(R28:R30)</f>
        <v>1.8406305161276766</v>
      </c>
    </row>
    <row r="32" spans="1:19" s="1" customFormat="1" ht="18" customHeight="1" x14ac:dyDescent="0.15">
      <c r="A32" s="112"/>
      <c r="B32" s="109" t="s">
        <v>60</v>
      </c>
      <c r="C32" s="95"/>
      <c r="D32" s="95"/>
      <c r="E32" s="31">
        <f t="shared" ref="E32:G32" si="6">E31+E16</f>
        <v>10425</v>
      </c>
      <c r="F32" s="31">
        <f t="shared" si="6"/>
        <v>10529</v>
      </c>
      <c r="G32" s="32">
        <f t="shared" si="6"/>
        <v>104</v>
      </c>
      <c r="H32" s="13"/>
      <c r="I32" s="69">
        <f t="shared" ref="I32:M32" si="7">I31+I16</f>
        <v>427</v>
      </c>
      <c r="J32" s="69">
        <f t="shared" si="7"/>
        <v>2024</v>
      </c>
      <c r="K32" s="13"/>
      <c r="L32" s="57">
        <f t="shared" si="7"/>
        <v>3424506.0565723819</v>
      </c>
      <c r="M32" s="57">
        <f t="shared" si="7"/>
        <v>700213.71524000238</v>
      </c>
      <c r="N32" s="35"/>
      <c r="O32" s="11" t="s">
        <v>59</v>
      </c>
      <c r="P32" s="11" t="s">
        <v>52</v>
      </c>
      <c r="Q32" s="11">
        <f>F13</f>
        <v>253</v>
      </c>
      <c r="R32" s="13">
        <f>H13</f>
        <v>2.4426485648955398</v>
      </c>
    </row>
    <row r="33" spans="1:18" s="1" customFormat="1" ht="18" customHeight="1" x14ac:dyDescent="0.15">
      <c r="A33" s="33"/>
      <c r="B33" s="5"/>
      <c r="C33" s="5"/>
      <c r="D33" s="5"/>
      <c r="E33" s="5"/>
      <c r="F33" s="34"/>
      <c r="G33" s="35"/>
      <c r="N33" s="5"/>
      <c r="O33" s="13" t="s">
        <v>61</v>
      </c>
      <c r="P33" s="11" t="s">
        <v>41</v>
      </c>
      <c r="Q33" s="78">
        <f>F10</f>
        <v>148</v>
      </c>
      <c r="R33" s="74">
        <f>H10</f>
        <v>4.8385171865374197</v>
      </c>
    </row>
    <row r="34" spans="1:18" s="1" customFormat="1" ht="18" customHeight="1" x14ac:dyDescent="0.15">
      <c r="A34" s="33"/>
      <c r="B34" s="36"/>
      <c r="C34" s="36"/>
      <c r="D34" s="5"/>
      <c r="E34" s="37"/>
      <c r="F34" s="34"/>
      <c r="G34" s="35"/>
      <c r="H34" s="4"/>
      <c r="I34" s="4"/>
      <c r="J34" s="4"/>
      <c r="K34" s="4"/>
      <c r="M34" s="4"/>
      <c r="N34" s="35"/>
      <c r="O34" s="13" t="s">
        <v>54</v>
      </c>
      <c r="P34" s="11" t="s">
        <v>33</v>
      </c>
      <c r="Q34" s="78">
        <f>F25</f>
        <v>414</v>
      </c>
      <c r="R34" s="74">
        <f>H25</f>
        <v>3.4067949043038102</v>
      </c>
    </row>
    <row r="35" spans="1:18" s="1" customFormat="1" ht="18" customHeight="1" x14ac:dyDescent="0.15">
      <c r="A35" s="33"/>
      <c r="B35" s="38"/>
      <c r="C35" s="38"/>
      <c r="D35" s="38"/>
      <c r="E35" s="38"/>
      <c r="F35" s="38"/>
      <c r="G35" s="35"/>
      <c r="N35" s="49"/>
      <c r="O35" s="13" t="s">
        <v>43</v>
      </c>
      <c r="P35" s="13" t="s">
        <v>41</v>
      </c>
      <c r="Q35" s="59">
        <f>F11</f>
        <v>66</v>
      </c>
      <c r="R35" s="74">
        <f>H11</f>
        <v>8.6103241484733193</v>
      </c>
    </row>
    <row r="36" spans="1:18" s="1" customFormat="1" ht="18" customHeight="1" x14ac:dyDescent="0.15">
      <c r="A36" s="33"/>
      <c r="B36"/>
      <c r="G36" s="35"/>
      <c r="H36" s="4"/>
      <c r="I36" s="4"/>
      <c r="J36" s="4"/>
      <c r="K36" s="4"/>
      <c r="L36" s="5"/>
      <c r="M36" s="4"/>
      <c r="N36" s="49"/>
      <c r="O36" s="35"/>
      <c r="P36" s="35"/>
      <c r="Q36" s="6">
        <f>Q35+Q33+Q29+Q28+Q32+Q27+Q21+Q17+Q13+Q8+Q5+Q30+Q34</f>
        <v>10529</v>
      </c>
      <c r="R36" s="1">
        <f>R35+R33+R29+R28+R32+R25+R24+R23+R22+R20+R19+R18+R16+R15+R14+R12+R11+R10+R9+R7+R6+R4+R3+R2+R30+R34+R26</f>
        <v>76.635533751553709</v>
      </c>
    </row>
    <row r="37" spans="1:18" s="1" customFormat="1" ht="18" customHeight="1" x14ac:dyDescent="0.15">
      <c r="A37" s="33"/>
      <c r="B37"/>
      <c r="C37" s="5"/>
      <c r="D37" s="34"/>
      <c r="E37" s="5"/>
      <c r="F37" s="34"/>
      <c r="G37" s="39"/>
      <c r="H37" s="39"/>
      <c r="I37" s="39"/>
      <c r="J37" s="39"/>
      <c r="K37" s="39"/>
      <c r="L37" s="5"/>
      <c r="M37" s="39"/>
      <c r="N37" s="49"/>
      <c r="O37" s="35"/>
      <c r="P37" s="35"/>
      <c r="Q37" s="6"/>
    </row>
    <row r="38" spans="1:18" s="1" customFormat="1" ht="18" customHeight="1" x14ac:dyDescent="0.15">
      <c r="A38" s="33"/>
      <c r="B38"/>
      <c r="C38" s="40"/>
      <c r="D38" s="5"/>
      <c r="E38" s="5"/>
      <c r="F38" s="5"/>
      <c r="G38" s="39"/>
      <c r="H38" s="39">
        <f>H28+H27+H26+H24+H23+H22+H21+H20+H19+H18+H14+H13+H11+H10+H9+H8+H7+H5+H4+H3+H2+H29+H30+H6+H15+H25+H12</f>
        <v>76.635533751553737</v>
      </c>
      <c r="I38" s="39"/>
      <c r="J38" s="39"/>
      <c r="K38" s="39"/>
      <c r="L38" s="5"/>
      <c r="M38" s="39"/>
      <c r="N38" s="49"/>
      <c r="O38" s="35"/>
      <c r="P38" s="70"/>
      <c r="Q38" s="35"/>
    </row>
    <row r="39" spans="1:18" s="1" customFormat="1" ht="18" customHeight="1" x14ac:dyDescent="0.15">
      <c r="A39" s="41"/>
      <c r="B39"/>
      <c r="C39" s="40"/>
      <c r="D39" s="5"/>
      <c r="E39" s="5"/>
      <c r="F39" s="39"/>
      <c r="G39" s="39"/>
      <c r="H39" s="42"/>
      <c r="I39" s="42"/>
      <c r="J39" s="42"/>
      <c r="K39" s="42"/>
      <c r="L39" s="5"/>
      <c r="M39" s="42"/>
      <c r="N39" s="45"/>
      <c r="O39" s="35"/>
      <c r="P39" s="35"/>
    </row>
    <row r="40" spans="1:18" s="1" customFormat="1" ht="18" customHeight="1" x14ac:dyDescent="0.15">
      <c r="A40" s="43" t="s">
        <v>63</v>
      </c>
      <c r="B40"/>
      <c r="C40" s="40"/>
      <c r="D40" s="5"/>
      <c r="E40" s="5"/>
      <c r="F40" s="39"/>
      <c r="G40" s="5"/>
      <c r="H40" s="5"/>
      <c r="I40" s="5"/>
      <c r="J40" s="5"/>
      <c r="K40" s="5"/>
      <c r="L40" s="5"/>
      <c r="M40" s="5"/>
      <c r="N40" s="5"/>
      <c r="O40" s="49"/>
    </row>
    <row r="41" spans="1:18" s="1" customFormat="1" ht="18" customHeight="1" x14ac:dyDescent="0.15">
      <c r="A41" s="43" t="s">
        <v>66</v>
      </c>
      <c r="B41" s="43" t="s">
        <v>64</v>
      </c>
      <c r="C41" s="44" t="s">
        <v>94</v>
      </c>
      <c r="D41" s="5"/>
      <c r="E41" s="5"/>
      <c r="F41" s="5"/>
      <c r="G41" s="5"/>
      <c r="H41" s="45"/>
      <c r="I41" s="45"/>
      <c r="J41" s="45"/>
      <c r="K41" s="45"/>
      <c r="L41" s="5"/>
      <c r="M41" s="45"/>
      <c r="N41" s="47"/>
      <c r="O41" s="49"/>
    </row>
    <row r="42" spans="1:18" s="1" customFormat="1" ht="18" customHeight="1" x14ac:dyDescent="0.15">
      <c r="A42" s="43" t="s">
        <v>68</v>
      </c>
      <c r="B42" s="43" t="s">
        <v>67</v>
      </c>
      <c r="C42" s="46">
        <v>6.9356999999999998</v>
      </c>
      <c r="D42" s="39"/>
      <c r="E42" s="5"/>
      <c r="F42" s="39"/>
      <c r="G42" s="39"/>
      <c r="H42" s="39"/>
      <c r="I42" s="39"/>
      <c r="J42" s="39"/>
      <c r="K42" s="39"/>
      <c r="L42" s="5"/>
      <c r="M42" s="39"/>
      <c r="N42" s="48"/>
      <c r="O42" s="49"/>
    </row>
    <row r="43" spans="1:18" s="1" customFormat="1" ht="18" customHeight="1" x14ac:dyDescent="0.15">
      <c r="A43" s="43" t="s">
        <v>70</v>
      </c>
      <c r="B43" s="43" t="s">
        <v>69</v>
      </c>
      <c r="C43" s="46">
        <v>0.88680000000000003</v>
      </c>
      <c r="D43" s="39"/>
      <c r="E43" s="5"/>
      <c r="F43" s="39"/>
      <c r="G43" s="5"/>
      <c r="H43" s="47"/>
      <c r="I43" s="47"/>
      <c r="J43" s="47"/>
      <c r="K43" s="47"/>
      <c r="L43" s="5"/>
      <c r="M43" s="47"/>
      <c r="N43" s="48"/>
      <c r="O43" s="35"/>
      <c r="P43" s="6"/>
    </row>
    <row r="44" spans="1:18" s="1" customFormat="1" ht="18" customHeight="1" x14ac:dyDescent="0.15">
      <c r="A44" s="43" t="s">
        <v>72</v>
      </c>
      <c r="B44" s="43" t="s">
        <v>71</v>
      </c>
      <c r="C44" s="46">
        <v>6.1152999999999999E-2</v>
      </c>
      <c r="D44" s="39"/>
      <c r="E44" s="5"/>
      <c r="F44" s="39"/>
      <c r="G44" s="5"/>
      <c r="H44" s="48"/>
      <c r="I44" s="48"/>
      <c r="J44" s="48"/>
      <c r="K44" s="48"/>
      <c r="L44" s="35"/>
      <c r="M44" s="48"/>
      <c r="N44" s="5"/>
      <c r="O44" s="5"/>
      <c r="P44" s="6"/>
    </row>
    <row r="45" spans="1:18" s="1" customFormat="1" ht="18" customHeight="1" x14ac:dyDescent="0.15">
      <c r="A45" s="43" t="s">
        <v>74</v>
      </c>
      <c r="B45" s="43" t="s">
        <v>73</v>
      </c>
      <c r="C45" s="46">
        <v>1.8883000000000001</v>
      </c>
      <c r="D45" s="39"/>
      <c r="E45" s="39"/>
      <c r="F45" s="39"/>
      <c r="G45" s="5"/>
      <c r="H45" s="48"/>
      <c r="I45" s="48"/>
      <c r="J45" s="48"/>
      <c r="K45" s="48"/>
      <c r="L45" s="35"/>
      <c r="M45" s="48"/>
      <c r="N45" s="45"/>
      <c r="O45" s="5"/>
    </row>
    <row r="46" spans="1:18" s="1" customFormat="1" ht="18" customHeight="1" x14ac:dyDescent="0.15">
      <c r="A46" s="43" t="s">
        <v>76</v>
      </c>
      <c r="B46" s="43" t="s">
        <v>75</v>
      </c>
      <c r="C46" s="46">
        <v>0.2253</v>
      </c>
      <c r="D46" s="5"/>
      <c r="E46" s="5"/>
      <c r="F46" s="39"/>
      <c r="G46" s="39"/>
      <c r="H46" s="39"/>
      <c r="I46" s="39"/>
      <c r="J46" s="39"/>
      <c r="K46" s="39"/>
      <c r="L46" s="70"/>
      <c r="M46" s="39"/>
      <c r="N46" s="35"/>
    </row>
    <row r="47" spans="1:18" s="1" customFormat="1" ht="18" customHeight="1" x14ac:dyDescent="0.15">
      <c r="A47" s="43" t="s">
        <v>78</v>
      </c>
      <c r="B47" s="43" t="s">
        <v>77</v>
      </c>
      <c r="C47" s="46">
        <v>5.0644</v>
      </c>
      <c r="D47" s="5"/>
      <c r="E47" s="5"/>
      <c r="F47" s="5"/>
      <c r="G47" s="5"/>
      <c r="H47" s="45"/>
      <c r="I47" s="45"/>
      <c r="J47" s="45"/>
      <c r="K47" s="45"/>
      <c r="L47" s="39"/>
      <c r="M47" s="45"/>
      <c r="N47" s="5"/>
    </row>
    <row r="48" spans="1:18" s="1" customFormat="1" ht="18" customHeight="1" x14ac:dyDescent="0.15">
      <c r="A48" s="43" t="s">
        <v>80</v>
      </c>
      <c r="B48" s="43" t="s">
        <v>79</v>
      </c>
      <c r="C48" s="46">
        <v>0.2107</v>
      </c>
      <c r="D48" s="5"/>
      <c r="E48" s="5"/>
      <c r="F48" s="5"/>
      <c r="G48" s="47"/>
      <c r="H48" s="35"/>
      <c r="I48" s="35"/>
      <c r="J48" s="35"/>
      <c r="K48" s="35"/>
      <c r="L48" s="5"/>
      <c r="M48" s="35"/>
      <c r="N48" s="5"/>
      <c r="O48" s="35"/>
    </row>
    <row r="49" spans="1:17" s="1" customFormat="1" ht="18" customHeight="1" x14ac:dyDescent="0.15">
      <c r="A49" s="43" t="s">
        <v>82</v>
      </c>
      <c r="B49" s="43" t="s">
        <v>81</v>
      </c>
      <c r="C49" s="46">
        <v>0.86170000000000002</v>
      </c>
      <c r="D49" s="39"/>
      <c r="E49" s="5"/>
      <c r="F49" s="5"/>
      <c r="G49" s="5"/>
      <c r="H49" s="5"/>
      <c r="I49" s="71"/>
      <c r="J49" s="71"/>
      <c r="K49" s="71"/>
      <c r="L49" s="5"/>
      <c r="M49" s="5"/>
      <c r="N49" s="5"/>
      <c r="O49" s="35"/>
      <c r="Q49" s="6"/>
    </row>
    <row r="50" spans="1:17" s="1" customFormat="1" ht="18" customHeight="1" x14ac:dyDescent="0.15">
      <c r="A50" s="43" t="s">
        <v>84</v>
      </c>
      <c r="B50" s="43" t="s">
        <v>83</v>
      </c>
      <c r="C50" s="46">
        <v>1.6569</v>
      </c>
      <c r="D50" s="39"/>
      <c r="E50" s="5"/>
      <c r="F50" s="5"/>
      <c r="G50" s="5"/>
      <c r="H50" s="5"/>
      <c r="I50" s="5"/>
      <c r="J50" s="5"/>
      <c r="K50" s="5"/>
      <c r="L50" s="5"/>
      <c r="M50" s="5"/>
      <c r="N50" s="5"/>
      <c r="O50" s="35"/>
    </row>
    <row r="51" spans="1:17" s="1" customFormat="1" ht="18" customHeight="1" x14ac:dyDescent="0.15">
      <c r="A51" s="43" t="s">
        <v>86</v>
      </c>
      <c r="B51" s="43" t="s">
        <v>85</v>
      </c>
      <c r="C51" s="46">
        <v>7.8990999999999998</v>
      </c>
      <c r="D51" s="39"/>
      <c r="L51" s="5"/>
      <c r="N51" s="5"/>
      <c r="O51" s="35"/>
      <c r="Q51" s="6"/>
    </row>
    <row r="52" spans="1:17" s="1" customFormat="1" ht="18" customHeight="1" x14ac:dyDescent="0.15">
      <c r="A52" s="43" t="s">
        <v>88</v>
      </c>
      <c r="B52" s="43" t="s">
        <v>87</v>
      </c>
      <c r="C52" s="46">
        <v>4.84E-4</v>
      </c>
      <c r="D52" s="39"/>
      <c r="F52" s="3"/>
      <c r="G52" s="4"/>
      <c r="H52" s="5"/>
      <c r="I52" s="5"/>
      <c r="J52" s="5"/>
      <c r="K52" s="5"/>
      <c r="L52" s="5"/>
      <c r="M52" s="5"/>
      <c r="N52" s="5"/>
    </row>
    <row r="53" spans="1:17" s="1" customFormat="1" ht="18" customHeight="1" x14ac:dyDescent="0.15">
      <c r="A53" s="43" t="s">
        <v>90</v>
      </c>
      <c r="B53" s="43" t="s">
        <v>89</v>
      </c>
      <c r="C53" s="46">
        <v>1.8485</v>
      </c>
      <c r="F53" s="3"/>
      <c r="G53" s="4"/>
      <c r="H53" s="5"/>
      <c r="I53" s="5"/>
      <c r="J53" s="5"/>
      <c r="K53" s="5"/>
      <c r="L53" s="5"/>
      <c r="M53" s="5"/>
      <c r="N53" s="5"/>
    </row>
    <row r="54" spans="1:17" s="1" customFormat="1" ht="18" customHeight="1" x14ac:dyDescent="0.15">
      <c r="A54" s="43" t="s">
        <v>92</v>
      </c>
      <c r="B54" s="43" t="s">
        <v>91</v>
      </c>
      <c r="C54" s="46">
        <v>5.0755999999999997</v>
      </c>
      <c r="F54" s="3"/>
      <c r="G54" s="4"/>
      <c r="H54" s="5"/>
      <c r="I54" s="5"/>
      <c r="J54" s="5"/>
      <c r="K54" s="5"/>
      <c r="L54" s="5"/>
      <c r="M54" s="5"/>
      <c r="N54" s="5"/>
    </row>
    <row r="55" spans="1:17" x14ac:dyDescent="0.15">
      <c r="A55" s="43" t="s">
        <v>54</v>
      </c>
      <c r="B55" s="43" t="s">
        <v>93</v>
      </c>
      <c r="C55" s="46">
        <v>8.8651</v>
      </c>
      <c r="F55" s="1"/>
      <c r="G55" s="1"/>
    </row>
    <row r="56" spans="1:17" x14ac:dyDescent="0.15">
      <c r="A56" s="43" t="s">
        <v>59</v>
      </c>
      <c r="B56" s="43" t="s">
        <v>95</v>
      </c>
      <c r="C56" s="46">
        <v>2.0000000000000001E-4</v>
      </c>
      <c r="F56" s="1"/>
      <c r="G56" s="1"/>
    </row>
    <row r="57" spans="1:17" x14ac:dyDescent="0.15">
      <c r="A57" s="49"/>
      <c r="B57" s="43" t="s">
        <v>96</v>
      </c>
      <c r="C57" s="46">
        <v>6.1999999999999998E-3</v>
      </c>
      <c r="F57" s="1"/>
      <c r="G57" s="1"/>
    </row>
    <row r="58" spans="1:17" x14ac:dyDescent="0.15">
      <c r="A58" s="49"/>
      <c r="B58" s="49"/>
      <c r="C58" s="49"/>
    </row>
    <row r="59" spans="1:17" x14ac:dyDescent="0.15">
      <c r="A59" s="49"/>
      <c r="B59" s="49"/>
      <c r="C59" s="49"/>
    </row>
    <row r="60" spans="1:17" x14ac:dyDescent="0.15">
      <c r="B60" s="49"/>
      <c r="C60" s="49"/>
    </row>
  </sheetData>
  <mergeCells count="25">
    <mergeCell ref="C20:C25"/>
    <mergeCell ref="C26:C29"/>
    <mergeCell ref="O2:O5"/>
    <mergeCell ref="O6:O8"/>
    <mergeCell ref="O9:O13"/>
    <mergeCell ref="O14:O17"/>
    <mergeCell ref="O18:O21"/>
    <mergeCell ref="O22:O27"/>
    <mergeCell ref="O28:O31"/>
    <mergeCell ref="B32:D32"/>
    <mergeCell ref="A2:A15"/>
    <mergeCell ref="A16:A17"/>
    <mergeCell ref="A18:A32"/>
    <mergeCell ref="B3:B4"/>
    <mergeCell ref="B5:B7"/>
    <mergeCell ref="B8:B12"/>
    <mergeCell ref="B13:B14"/>
    <mergeCell ref="B18:B19"/>
    <mergeCell ref="B20:B25"/>
    <mergeCell ref="B26:B29"/>
    <mergeCell ref="C3:C4"/>
    <mergeCell ref="C5:C7"/>
    <mergeCell ref="C8:C12"/>
    <mergeCell ref="C13:C14"/>
    <mergeCell ref="C18:C19"/>
  </mergeCells>
  <phoneticPr fontId="10" type="noConversion"/>
  <conditionalFormatting sqref="Q2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{C4C0CE90-B951-4982-A350-86499199A064}</x14:id>
        </ext>
      </extLst>
    </cfRule>
  </conditionalFormatting>
  <conditionalFormatting sqref="Q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{454A0A03-4419-4CC1-B870-F478BDAA75BD}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{B3644F45-E799-4288-86BC-39A0CF1A98FF}</x14:id>
        </ext>
      </extLst>
    </cfRule>
  </conditionalFormatting>
  <conditionalFormatting sqref="R35">
    <cfRule type="aboveAverage" dxfId="17" priority="4" aboveAverage="0"/>
    <cfRule type="aboveAverage" dxfId="16" priority="5"/>
  </conditionalFormatting>
  <conditionalFormatting sqref="Q2:Q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{D04917D1-4563-45D6-9713-9A2ADE39A9E0}</x14:id>
        </ext>
      </extLst>
    </cfRule>
  </conditionalFormatting>
  <conditionalFormatting sqref="Q6:Q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{892C1F63-B1FC-46CF-B52D-2A70C6F9D10A}</x14:id>
        </ext>
      </extLst>
    </cfRule>
  </conditionalFormatting>
  <conditionalFormatting sqref="Q9:Q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{CAAFA43D-AA68-4D95-B28C-DD8311ABF24A}</x14:id>
        </ext>
      </extLst>
    </cfRule>
  </conditionalFormatting>
  <conditionalFormatting sqref="Q14:Q1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{3F0793BD-29AF-4923-9726-8ADB5FA74BD2}</x14:id>
        </ext>
      </extLst>
    </cfRule>
  </conditionalFormatting>
  <conditionalFormatting sqref="Q18:Q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{68BC2F1D-8653-4CF7-8C25-0CFF3AF54355}</x14:id>
        </ext>
      </extLst>
    </cfRule>
  </conditionalFormatting>
  <conditionalFormatting sqref="Q22:Q2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{8CEF343F-34F4-4DEE-AB64-7FC43927887A}</x14:id>
        </ext>
      </extLst>
    </cfRule>
  </conditionalFormatting>
  <conditionalFormatting sqref="Q23:Q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{3355A1E5-9373-4751-BDA8-2A6FF9588635}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{AE022B6B-0D23-436B-A330-7AAA72C691BB}</x14:id>
        </ext>
      </extLst>
    </cfRule>
  </conditionalFormatting>
  <conditionalFormatting sqref="Q28:Q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{7B6B46FD-A294-433F-9154-0FF1B443BAC6}</x14:id>
        </ext>
      </extLst>
    </cfRule>
  </conditionalFormatting>
  <conditionalFormatting sqref="R3:R4">
    <cfRule type="aboveAverage" dxfId="15" priority="26" aboveAverage="0"/>
    <cfRule type="aboveAverage" dxfId="14" priority="27"/>
  </conditionalFormatting>
  <conditionalFormatting sqref="R6:R7">
    <cfRule type="aboveAverage" dxfId="13" priority="24" aboveAverage="0"/>
    <cfRule type="aboveAverage" dxfId="12" priority="25"/>
  </conditionalFormatting>
  <conditionalFormatting sqref="R9:R12">
    <cfRule type="aboveAverage" dxfId="11" priority="20" aboveAverage="0"/>
    <cfRule type="aboveAverage" dxfId="10" priority="21"/>
  </conditionalFormatting>
  <conditionalFormatting sqref="R14:R16">
    <cfRule type="aboveAverage" dxfId="9" priority="22" aboveAverage="0"/>
    <cfRule type="aboveAverage" dxfId="8" priority="23"/>
  </conditionalFormatting>
  <conditionalFormatting sqref="R18:R21">
    <cfRule type="aboveAverage" dxfId="7" priority="16" aboveAverage="0"/>
    <cfRule type="aboveAverage" dxfId="6" priority="17"/>
  </conditionalFormatting>
  <conditionalFormatting sqref="R22:R26">
    <cfRule type="aboveAverage" dxfId="5" priority="30" aboveAverage="0"/>
    <cfRule type="aboveAverage" dxfId="4" priority="31"/>
  </conditionalFormatting>
  <conditionalFormatting sqref="R28:R31">
    <cfRule type="aboveAverage" dxfId="3" priority="1" aboveAverage="0"/>
    <cfRule type="aboveAverage" dxfId="2" priority="2"/>
  </conditionalFormatting>
  <conditionalFormatting sqref="R33:R34">
    <cfRule type="aboveAverage" dxfId="1" priority="18" aboveAverage="0"/>
    <cfRule type="aboveAverage" dxfId="0" priority="19"/>
  </conditionalFormatting>
  <conditionalFormatting sqref="Q22 Q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{6F945A9D-F17D-42D0-8A65-316772A511C0}</x14:id>
        </ext>
      </extLst>
    </cfRule>
  </conditionalFormatting>
  <pageMargins left="0.75" right="0.75" top="1" bottom="1" header="0.51180555555555596" footer="0.5118055555555559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C0CE90-B951-4982-A350-86499199A0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454A0A03-4419-4CC1-B870-F478BDAA7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644F45-E799-4288-86BC-39A0CF1A9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D04917D1-4563-45D6-9713-9A2ADE39A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type="dataBar" id="{892C1F63-B1FC-46CF-B52D-2A70C6F9D1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type="dataBar" id="{CAAFA43D-AA68-4D95-B28C-DD8311ABF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type="dataBar" id="{3F0793BD-29AF-4923-9726-8ADB5FA74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type="dataBar" id="{68BC2F1D-8653-4CF7-8C25-0CFF3AF54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type="dataBar" id="{8CEF343F-34F4-4DEE-AB64-7FC4392788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Q22:Q27</xm:sqref>
        </x14:conditionalFormatting>
        <x14:conditionalFormatting xmlns:xm="http://schemas.microsoft.com/office/excel/2006/main">
          <x14:cfRule type="dataBar" id="{3355A1E5-9373-4751-BDA8-2A6FF9588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E022B6B-0D23-436B-A330-7AAA72C69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Q23:Q26</xm:sqref>
        </x14:conditionalFormatting>
        <x14:conditionalFormatting xmlns:xm="http://schemas.microsoft.com/office/excel/2006/main">
          <x14:cfRule type="dataBar" id="{7B6B46FD-A294-433F-9154-0FF1B443B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Q28:Q31</xm:sqref>
        </x14:conditionalFormatting>
        <x14:conditionalFormatting xmlns:xm="http://schemas.microsoft.com/office/excel/2006/main">
          <x14:cfRule type="dataBar" id="{6F945A9D-F17D-42D0-8A65-316772A51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12.1</vt:lpstr>
      <vt:lpstr>12.2</vt:lpstr>
      <vt:lpstr>12.3</vt:lpstr>
      <vt:lpstr>12.4</vt:lpstr>
      <vt:lpstr>12.5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2018-12-06T09:42:38Z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  <property fmtid="{D5CDD505-2E9C-101B-9397-08002B2CF9AE}" pid="3" name="KSOReadingLayout">
    <vt:bool>true</vt:bool>
  </property>
</Properties>
</file>