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540" firstSheet="21" activeTab="31"/>
  </bookViews>
  <sheets>
    <sheet name="汇总" sheetId="2" r:id="rId1"/>
    <sheet name="11.1" sheetId="98" r:id="rId2"/>
    <sheet name="11.2" sheetId="103" r:id="rId3"/>
    <sheet name="11.3" sheetId="104" r:id="rId4"/>
    <sheet name="11.4" sheetId="105" r:id="rId5"/>
    <sheet name="11.5" sheetId="106" r:id="rId6"/>
    <sheet name="11.6" sheetId="107" r:id="rId7"/>
    <sheet name="11.7" sheetId="108" r:id="rId8"/>
    <sheet name="11.8" sheetId="109" r:id="rId9"/>
    <sheet name="11.9" sheetId="110" r:id="rId10"/>
    <sheet name="11.10" sheetId="111" r:id="rId11"/>
    <sheet name="上旬汇总" sheetId="118" r:id="rId12"/>
    <sheet name="11.11" sheetId="112" r:id="rId13"/>
    <sheet name="11.12" sheetId="113" r:id="rId14"/>
    <sheet name="11.13" sheetId="114" r:id="rId15"/>
    <sheet name="11.14" sheetId="115" r:id="rId16"/>
    <sheet name="11.15" sheetId="119" r:id="rId17"/>
    <sheet name="11.16" sheetId="120" r:id="rId18"/>
    <sheet name="11.17" sheetId="121" r:id="rId19"/>
    <sheet name="11.18" sheetId="122" r:id="rId20"/>
    <sheet name="11.19" sheetId="123" r:id="rId21"/>
    <sheet name="11.20" sheetId="124" r:id="rId22"/>
    <sheet name="中旬汇总" sheetId="126" r:id="rId23"/>
    <sheet name="11.21" sheetId="127" r:id="rId24"/>
    <sheet name="11.22" sheetId="128" r:id="rId25"/>
    <sheet name="11.23" sheetId="129" r:id="rId26"/>
    <sheet name="11.24" sheetId="130" r:id="rId27"/>
    <sheet name="11.25" sheetId="131" r:id="rId28"/>
    <sheet name="11.26" sheetId="132" r:id="rId29"/>
    <sheet name="11.27" sheetId="133" r:id="rId30"/>
    <sheet name="11.28" sheetId="134" r:id="rId31"/>
    <sheet name="11.29" sheetId="135" r:id="rId32"/>
  </sheets>
  <definedNames>
    <definedName name="_xlnm.Print_Area" localSheetId="0">汇总!#REF!</definedName>
  </definedNames>
  <calcPr calcId="144525"/>
</workbook>
</file>

<file path=xl/sharedStrings.xml><?xml version="1.0" encoding="utf-8"?>
<sst xmlns="http://schemas.openxmlformats.org/spreadsheetml/2006/main" count="100">
  <si>
    <t>日期</t>
  </si>
  <si>
    <t>订单</t>
  </si>
  <si>
    <t>星期N</t>
  </si>
  <si>
    <t>销售额</t>
  </si>
  <si>
    <t>花费</t>
  </si>
  <si>
    <t>roi</t>
  </si>
  <si>
    <t>客单价</t>
  </si>
  <si>
    <t>合计</t>
  </si>
  <si>
    <t>时间</t>
  </si>
  <si>
    <t>团队</t>
  </si>
  <si>
    <t>团队今日小计</t>
  </si>
  <si>
    <t>线路</t>
  </si>
  <si>
    <t xml:space="preserve"> 昨日订单</t>
  </si>
  <si>
    <t>今日订单</t>
  </si>
  <si>
    <t>差异（今日-昨日）</t>
  </si>
  <si>
    <t>ROI</t>
  </si>
  <si>
    <t>上新</t>
  </si>
  <si>
    <t>在线活跃产品</t>
  </si>
  <si>
    <t>单品产能</t>
  </si>
  <si>
    <t>郑州泰国</t>
  </si>
  <si>
    <t>泰国</t>
  </si>
  <si>
    <t>台湾</t>
  </si>
  <si>
    <t>王冰</t>
  </si>
  <si>
    <t>郑州港澳台</t>
  </si>
  <si>
    <t>肖磊</t>
  </si>
  <si>
    <t>香港</t>
  </si>
  <si>
    <t>任君</t>
  </si>
  <si>
    <t>郑州-日本</t>
  </si>
  <si>
    <t>日本</t>
  </si>
  <si>
    <t>小计</t>
  </si>
  <si>
    <t>美国</t>
  </si>
  <si>
    <t>新加坡</t>
  </si>
  <si>
    <t>郑州新马团队</t>
  </si>
  <si>
    <t>马来西亚</t>
  </si>
  <si>
    <t>毛翠</t>
  </si>
  <si>
    <t>阿联酋</t>
  </si>
  <si>
    <t>沙特</t>
  </si>
  <si>
    <t>杨胜</t>
  </si>
  <si>
    <t>青岛晓帆</t>
  </si>
  <si>
    <t>韩国市场</t>
  </si>
  <si>
    <t>李珂莹</t>
  </si>
  <si>
    <t>台湾肖磊</t>
  </si>
  <si>
    <t>任君团队</t>
  </si>
  <si>
    <t>王晓帆</t>
  </si>
  <si>
    <t>罗超源</t>
  </si>
  <si>
    <t>杨胜团队</t>
  </si>
  <si>
    <t>北京</t>
  </si>
  <si>
    <t>美国商城</t>
  </si>
  <si>
    <t>北京泰国</t>
  </si>
  <si>
    <t>韩国</t>
  </si>
  <si>
    <t>总计</t>
  </si>
  <si>
    <t>中东</t>
  </si>
  <si>
    <t> 674</t>
  </si>
  <si>
    <t>11月上旬合计</t>
  </si>
  <si>
    <t>10月上旬合计</t>
  </si>
  <si>
    <t>增长率</t>
  </si>
  <si>
    <t>西安</t>
  </si>
  <si>
    <t>郑州</t>
  </si>
  <si>
    <t>10月上旬订单</t>
  </si>
  <si>
    <t>订单占比</t>
  </si>
  <si>
    <t>汇率</t>
  </si>
  <si>
    <t>币种</t>
  </si>
  <si>
    <t>简写</t>
  </si>
  <si>
    <t>11月份汇率</t>
  </si>
  <si>
    <t>美元</t>
  </si>
  <si>
    <t>USD</t>
  </si>
  <si>
    <t>港币</t>
  </si>
  <si>
    <t>HKD</t>
  </si>
  <si>
    <t>日元</t>
  </si>
  <si>
    <t>JPY</t>
  </si>
  <si>
    <t>阿联酋迪拉姆</t>
  </si>
  <si>
    <t>AED</t>
  </si>
  <si>
    <t>新台币</t>
  </si>
  <si>
    <t>NTD</t>
  </si>
  <si>
    <t>新加坡元</t>
  </si>
  <si>
    <t>SGD</t>
  </si>
  <si>
    <t>泰铢</t>
  </si>
  <si>
    <t>THB</t>
  </si>
  <si>
    <t>澳门元</t>
  </si>
  <si>
    <t>MOP</t>
  </si>
  <si>
    <t>马来西亚林吉特</t>
  </si>
  <si>
    <t>MYR</t>
  </si>
  <si>
    <t>欧元</t>
  </si>
  <si>
    <t>EUR</t>
  </si>
  <si>
    <t>印尼卢比</t>
  </si>
  <si>
    <t>IDR</t>
  </si>
  <si>
    <t>沙特里亚尔</t>
  </si>
  <si>
    <t>SAR</t>
  </si>
  <si>
    <t>澳大利亚元</t>
  </si>
  <si>
    <t>AUD</t>
  </si>
  <si>
    <t>英镑</t>
  </si>
  <si>
    <t>GBP</t>
  </si>
  <si>
    <t>地区</t>
  </si>
  <si>
    <t>11月上旬</t>
  </si>
  <si>
    <t>11月下旬</t>
  </si>
  <si>
    <t>上旬</t>
  </si>
  <si>
    <t>下旬</t>
  </si>
  <si>
    <t>上旬roi</t>
  </si>
  <si>
    <t>下旬roi</t>
  </si>
  <si>
    <t>樊帅</t>
  </si>
</sst>
</file>

<file path=xl/styles.xml><?xml version="1.0" encoding="utf-8"?>
<styleSheet xmlns="http://schemas.openxmlformats.org/spreadsheetml/2006/main">
  <numFmts count="13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_ * #,##0_ ;_ * \-#,##0_ ;_ * &quot;-&quot;??_ ;_ @_ "/>
    <numFmt numFmtId="177" formatCode="0.00_);\(0.00\)"/>
    <numFmt numFmtId="178" formatCode="[Red]#0;[Green]\-#"/>
    <numFmt numFmtId="179" formatCode="m/d;@"/>
    <numFmt numFmtId="180" formatCode="0.00_ "/>
    <numFmt numFmtId="181" formatCode="#,##0.00_);\(#,##0.00\)"/>
    <numFmt numFmtId="182" formatCode="0_);\(0\)"/>
    <numFmt numFmtId="183" formatCode="yyyy/m/d;@"/>
    <numFmt numFmtId="184" formatCode="_ * #,##0.00_ ;_ * \-#,##0.00_ ;_ * &quot;-&quot;??.00_ ;_ @_ "/>
  </numFmts>
  <fonts count="34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2"/>
      <name val="微软雅黑"/>
      <charset val="134"/>
    </font>
    <font>
      <b/>
      <sz val="12"/>
      <color rgb="FFFF0000"/>
      <name val="微软雅黑"/>
      <charset val="134"/>
    </font>
    <font>
      <b/>
      <sz val="12"/>
      <color rgb="FF00B050"/>
      <name val="微软雅黑"/>
      <charset val="134"/>
    </font>
    <font>
      <sz val="12"/>
      <color rgb="FF000000"/>
      <name val="微软雅黑"/>
      <charset val="134"/>
    </font>
    <font>
      <sz val="12"/>
      <name val="宋体"/>
      <charset val="134"/>
    </font>
    <font>
      <b/>
      <sz val="12"/>
      <name val="微软雅黑"/>
      <charset val="134"/>
    </font>
    <font>
      <sz val="11"/>
      <color rgb="FF000000"/>
      <name val="宋体"/>
      <charset val="134"/>
    </font>
    <font>
      <sz val="11"/>
      <color theme="1"/>
      <name val="微软雅黑"/>
      <charset val="134"/>
    </font>
    <font>
      <sz val="12"/>
      <color rgb="FF00B050"/>
      <name val="微软雅黑"/>
      <charset val="134"/>
    </font>
    <font>
      <sz val="12"/>
      <color rgb="FFFF0000"/>
      <name val="微软雅黑"/>
      <charset val="134"/>
    </font>
    <font>
      <sz val="14"/>
      <color theme="1"/>
      <name val="微软雅黑"/>
      <charset val="134"/>
    </font>
    <font>
      <sz val="14"/>
      <color rgb="FFFF0000"/>
      <name val="微软雅黑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name val="等线"/>
      <charset val="134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523911252174"/>
        <bgColor indexed="64"/>
      </patternFill>
    </fill>
    <fill>
      <patternFill patternType="solid">
        <fgColor theme="9" tint="0.7995544297616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6" fillId="2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>
      <alignment vertical="center"/>
    </xf>
    <xf numFmtId="0" fontId="0" fillId="35" borderId="12" applyNumberFormat="0" applyFont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9" fillId="30" borderId="11" applyNumberFormat="0" applyAlignment="0" applyProtection="0">
      <alignment vertical="center"/>
    </xf>
    <xf numFmtId="0" fontId="27" fillId="30" borderId="10" applyNumberFormat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179" fontId="1" fillId="0" borderId="0" xfId="0" applyNumberFormat="1" applyFont="1" applyFill="1" applyAlignment="1">
      <alignment horizontal="center" vertical="center"/>
    </xf>
    <xf numFmtId="178" fontId="1" fillId="0" borderId="0" xfId="0" applyNumberFormat="1" applyFont="1" applyFill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9" fontId="2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7" fontId="1" fillId="3" borderId="2" xfId="0" applyNumberFormat="1" applyFont="1" applyFill="1" applyBorder="1" applyAlignment="1">
      <alignment horizontal="center" vertical="center"/>
    </xf>
    <xf numFmtId="179" fontId="1" fillId="0" borderId="3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179" fontId="1" fillId="0" borderId="4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80" fontId="2" fillId="0" borderId="1" xfId="0" applyNumberFormat="1" applyFont="1" applyFill="1" applyBorder="1" applyAlignment="1">
      <alignment horizontal="center" vertical="center"/>
    </xf>
    <xf numFmtId="180" fontId="2" fillId="0" borderId="2" xfId="0" applyNumberFormat="1" applyFont="1" applyFill="1" applyBorder="1" applyAlignment="1">
      <alignment horizontal="center" vertical="center"/>
    </xf>
    <xf numFmtId="179" fontId="1" fillId="0" borderId="5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8" fontId="4" fillId="4" borderId="1" xfId="0" applyNumberFormat="1" applyFont="1" applyFill="1" applyBorder="1" applyAlignment="1">
      <alignment horizontal="center" vertical="center"/>
    </xf>
    <xf numFmtId="177" fontId="1" fillId="4" borderId="2" xfId="0" applyNumberFormat="1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78" fontId="3" fillId="4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78" fontId="4" fillId="7" borderId="1" xfId="0" applyNumberFormat="1" applyFont="1" applyFill="1" applyBorder="1" applyAlignment="1">
      <alignment horizontal="center" vertical="center"/>
    </xf>
    <xf numFmtId="179" fontId="1" fillId="0" borderId="0" xfId="0" applyNumberFormat="1" applyFont="1" applyFill="1" applyBorder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179" fontId="0" fillId="0" borderId="0" xfId="0" applyNumberFormat="1" applyBorder="1">
      <alignment vertical="center"/>
    </xf>
    <xf numFmtId="4" fontId="0" fillId="0" borderId="0" xfId="0" applyNumberFormat="1" applyBorder="1" applyAlignment="1">
      <alignment horizontal="center" vertical="center"/>
    </xf>
    <xf numFmtId="4" fontId="1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177" fontId="1" fillId="0" borderId="0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180" fontId="2" fillId="0" borderId="0" xfId="0" applyNumberFormat="1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center" vertical="center"/>
    </xf>
    <xf numFmtId="178" fontId="4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177" fontId="1" fillId="2" borderId="2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81" fontId="1" fillId="0" borderId="1" xfId="0" applyNumberFormat="1" applyFont="1" applyFill="1" applyBorder="1" applyAlignment="1">
      <alignment horizontal="center" vertical="center"/>
    </xf>
    <xf numFmtId="43" fontId="1" fillId="0" borderId="1" xfId="8" applyFont="1" applyFill="1" applyBorder="1" applyAlignment="1">
      <alignment horizontal="center" vertical="center"/>
    </xf>
    <xf numFmtId="9" fontId="1" fillId="0" borderId="1" xfId="1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80" fontId="2" fillId="0" borderId="2" xfId="0" applyNumberFormat="1" applyFont="1" applyFill="1" applyBorder="1" applyAlignment="1">
      <alignment horizontal="center" vertical="center" wrapText="1"/>
    </xf>
    <xf numFmtId="177" fontId="1" fillId="0" borderId="2" xfId="0" applyNumberFormat="1" applyFont="1" applyFill="1" applyBorder="1" applyAlignment="1">
      <alignment horizontal="center" vertical="center"/>
    </xf>
    <xf numFmtId="180" fontId="2" fillId="9" borderId="2" xfId="0" applyNumberFormat="1" applyFont="1" applyFill="1" applyBorder="1" applyAlignment="1">
      <alignment horizontal="center" vertical="center"/>
    </xf>
    <xf numFmtId="177" fontId="1" fillId="0" borderId="3" xfId="0" applyNumberFormat="1" applyFont="1" applyFill="1" applyBorder="1" applyAlignment="1">
      <alignment horizontal="center" vertical="center"/>
    </xf>
    <xf numFmtId="177" fontId="1" fillId="0" borderId="4" xfId="0" applyNumberFormat="1" applyFont="1" applyFill="1" applyBorder="1" applyAlignment="1">
      <alignment horizontal="center" vertical="center"/>
    </xf>
    <xf numFmtId="182" fontId="1" fillId="4" borderId="2" xfId="0" applyNumberFormat="1" applyFont="1" applyFill="1" applyBorder="1" applyAlignment="1">
      <alignment horizontal="center" vertical="center"/>
    </xf>
    <xf numFmtId="43" fontId="1" fillId="4" borderId="1" xfId="8" applyFont="1" applyFill="1" applyBorder="1" applyAlignment="1">
      <alignment horizontal="center" vertical="center"/>
    </xf>
    <xf numFmtId="177" fontId="1" fillId="0" borderId="5" xfId="0" applyNumberFormat="1" applyFont="1" applyFill="1" applyBorder="1" applyAlignment="1">
      <alignment horizontal="center" vertical="center"/>
    </xf>
    <xf numFmtId="182" fontId="1" fillId="0" borderId="1" xfId="0" applyNumberFormat="1" applyFont="1" applyFill="1" applyBorder="1" applyAlignment="1">
      <alignment horizontal="center" vertical="center"/>
    </xf>
    <xf numFmtId="180" fontId="1" fillId="0" borderId="0" xfId="0" applyNumberFormat="1" applyFont="1" applyBorder="1" applyAlignment="1">
      <alignment horizontal="center" vertical="center"/>
    </xf>
    <xf numFmtId="183" fontId="1" fillId="0" borderId="0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7" fontId="1" fillId="8" borderId="1" xfId="0" applyNumberFormat="1" applyFont="1" applyFill="1" applyBorder="1" applyAlignment="1">
      <alignment horizontal="center" vertical="center"/>
    </xf>
    <xf numFmtId="180" fontId="1" fillId="0" borderId="1" xfId="0" applyNumberFormat="1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7" fillId="5" borderId="1" xfId="0" applyNumberFormat="1" applyFont="1" applyFill="1" applyBorder="1" applyAlignment="1">
      <alignment horizontal="center" vertical="center"/>
    </xf>
    <xf numFmtId="180" fontId="1" fillId="4" borderId="1" xfId="0" applyNumberFormat="1" applyFont="1" applyFill="1" applyBorder="1" applyAlignment="1">
      <alignment horizontal="center" vertical="center"/>
    </xf>
    <xf numFmtId="43" fontId="1" fillId="4" borderId="2" xfId="8" applyFont="1" applyFill="1" applyBorder="1" applyAlignment="1">
      <alignment horizontal="center" vertical="center"/>
    </xf>
    <xf numFmtId="180" fontId="8" fillId="0" borderId="1" xfId="0" applyNumberFormat="1" applyFont="1" applyFill="1" applyBorder="1" applyAlignment="1">
      <alignment horizontal="center" vertical="center"/>
    </xf>
    <xf numFmtId="177" fontId="9" fillId="0" borderId="1" xfId="0" applyNumberFormat="1" applyFont="1" applyFill="1" applyBorder="1" applyAlignment="1">
      <alignment horizontal="center" vertical="center"/>
    </xf>
    <xf numFmtId="180" fontId="1" fillId="0" borderId="2" xfId="0" applyNumberFormat="1" applyFont="1" applyFill="1" applyBorder="1" applyAlignment="1">
      <alignment horizontal="center" vertical="center"/>
    </xf>
    <xf numFmtId="43" fontId="1" fillId="0" borderId="1" xfId="8" applyFont="1" applyFill="1" applyBorder="1" applyAlignment="1">
      <alignment vertical="center"/>
    </xf>
    <xf numFmtId="0" fontId="1" fillId="0" borderId="1" xfId="0" applyFont="1" applyBorder="1">
      <alignment vertical="center"/>
    </xf>
    <xf numFmtId="176" fontId="1" fillId="0" borderId="1" xfId="8" applyNumberFormat="1" applyFont="1" applyBorder="1">
      <alignment vertical="center"/>
    </xf>
    <xf numFmtId="10" fontId="10" fillId="0" borderId="1" xfId="11" applyNumberFormat="1" applyFont="1" applyBorder="1">
      <alignment vertical="center"/>
    </xf>
    <xf numFmtId="10" fontId="11" fillId="0" borderId="1" xfId="11" applyNumberFormat="1" applyFont="1" applyBorder="1">
      <alignment vertical="center"/>
    </xf>
    <xf numFmtId="10" fontId="1" fillId="0" borderId="1" xfId="11" applyNumberFormat="1" applyFont="1" applyBorder="1">
      <alignment vertical="center"/>
    </xf>
    <xf numFmtId="43" fontId="1" fillId="0" borderId="1" xfId="8" applyFont="1" applyBorder="1">
      <alignment vertical="center"/>
    </xf>
    <xf numFmtId="179" fontId="1" fillId="0" borderId="0" xfId="0" applyNumberFormat="1" applyFont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0" fontId="1" fillId="10" borderId="1" xfId="11" applyNumberFormat="1" applyFont="1" applyFill="1" applyBorder="1" applyAlignment="1">
      <alignment horizontal="center" vertical="center"/>
    </xf>
    <xf numFmtId="10" fontId="13" fillId="10" borderId="1" xfId="11" applyNumberFormat="1" applyFont="1" applyFill="1" applyBorder="1" applyAlignment="1">
      <alignment horizontal="center" vertical="center"/>
    </xf>
    <xf numFmtId="10" fontId="12" fillId="10" borderId="1" xfId="11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43" fontId="0" fillId="0" borderId="0" xfId="8" applyFont="1">
      <alignment vertical="center"/>
    </xf>
    <xf numFmtId="179" fontId="1" fillId="0" borderId="0" xfId="0" applyNumberFormat="1" applyFont="1">
      <alignment vertical="center"/>
    </xf>
    <xf numFmtId="43" fontId="1" fillId="0" borderId="0" xfId="8" applyFont="1">
      <alignment vertical="center"/>
    </xf>
    <xf numFmtId="0" fontId="1" fillId="0" borderId="0" xfId="0" applyFont="1">
      <alignment vertical="center"/>
    </xf>
    <xf numFmtId="179" fontId="1" fillId="0" borderId="1" xfId="0" applyNumberFormat="1" applyFont="1" applyBorder="1">
      <alignment vertical="center"/>
    </xf>
    <xf numFmtId="176" fontId="1" fillId="0" borderId="0" xfId="8" applyNumberFormat="1" applyFont="1">
      <alignment vertical="center"/>
    </xf>
    <xf numFmtId="43" fontId="1" fillId="0" borderId="6" xfId="8" applyFont="1" applyBorder="1">
      <alignment vertical="center"/>
    </xf>
    <xf numFmtId="184" fontId="1" fillId="0" borderId="1" xfId="8" applyNumberFormat="1" applyFont="1" applyBorder="1">
      <alignment vertical="center"/>
    </xf>
    <xf numFmtId="0" fontId="0" fillId="0" borderId="1" xfId="0" applyBorder="1">
      <alignment vertical="center"/>
    </xf>
    <xf numFmtId="43" fontId="0" fillId="0" borderId="0" xfId="8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24">
    <dxf>
      <font>
        <color rgb="FFFF0000"/>
      </font>
    </dxf>
    <dxf>
      <font>
        <color rgb="FF00B050"/>
      </font>
    </dxf>
    <dxf>
      <font>
        <name val="微软雅黑"/>
        <scheme val="none"/>
        <charset val="134"/>
        <family val="0"/>
        <b val="0"/>
        <i val="0"/>
        <strike val="0"/>
        <u val="none"/>
        <sz val="12"/>
        <color theme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sz val="12"/>
      </font>
      <numFmt numFmtId="176" formatCode="_ * #,##0_ ;_ * \-#,##0_ ;_ * &quot;-&quot;??_ ;_ @_ 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sz val="12"/>
      </font>
      <numFmt numFmtId="176" formatCode="_ * #,##0_ ;_ * \-#,##0_ ;_ * &quot;-&quot;??_ ;_ @_ 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sz val="12"/>
      </font>
      <numFmt numFmtId="176" formatCode="_ * #,##0_ ;_ * \-#,##0_ ;_ * &quot;-&quot;??_ ;_ @_ 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0"/>
        <b val="0"/>
        <i val="0"/>
        <strike val="0"/>
        <u val="none"/>
        <sz val="12"/>
        <color rgb="FF00B050"/>
      </font>
      <numFmt numFmtId="10" formatCode="0.00%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0"/>
        <b val="0"/>
        <i val="0"/>
        <strike val="0"/>
        <u val="none"/>
        <sz val="12"/>
        <color theme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0"/>
        <b val="0"/>
        <i val="0"/>
        <strike val="0"/>
        <u val="none"/>
        <sz val="12"/>
        <color theme="1"/>
      </font>
      <numFmt numFmtId="176" formatCode="_ * #,##0_ ;_ * \-#,##0_ ;_ * &quot;-&quot;??_ ;_ @_ 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0"/>
        <b val="0"/>
        <i val="0"/>
        <strike val="0"/>
        <u val="none"/>
        <sz val="12"/>
        <color theme="1"/>
      </font>
      <numFmt numFmtId="176" formatCode="_ * #,##0_ ;_ * \-#,##0_ ;_ * &quot;-&quot;??_ ;_ @_ 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0"/>
        <b val="0"/>
        <i val="0"/>
        <strike val="0"/>
        <u val="none"/>
        <sz val="12"/>
        <color theme="1"/>
      </font>
      <numFmt numFmtId="176" formatCode="_ * #,##0_ ;_ * \-#,##0_ ;_ * &quot;-&quot;??_ ;_ @_ 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0"/>
        <b val="0"/>
        <i val="0"/>
        <strike val="0"/>
        <u val="none"/>
        <sz val="12"/>
        <color theme="1"/>
      </font>
      <numFmt numFmtId="176" formatCode="_ * #,##0_ ;_ * \-#,##0_ ;_ * &quot;-&quot;??_ ;_ @_ 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0"/>
        <b val="0"/>
        <i val="0"/>
        <strike val="0"/>
        <u val="none"/>
        <sz val="12"/>
        <color theme="1"/>
      </font>
      <numFmt numFmtId="10" formatCode="0.00%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0"/>
        <b val="0"/>
        <i val="0"/>
        <strike val="0"/>
        <u val="none"/>
        <sz val="12"/>
        <color theme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0"/>
        <b val="0"/>
        <i val="0"/>
        <strike val="0"/>
        <u val="none"/>
        <sz val="12"/>
        <color theme="1"/>
      </font>
      <numFmt numFmtId="176" formatCode="_ * #,##0_ ;_ * \-#,##0_ ;_ * &quot;-&quot;??_ ;_ @_ 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0"/>
        <b val="0"/>
        <i val="0"/>
        <strike val="0"/>
        <u val="none"/>
        <sz val="12"/>
        <color theme="1"/>
      </font>
      <numFmt numFmtId="176" formatCode="_ * #,##0_ ;_ * \-#,##0_ ;_ * &quot;-&quot;??_ ;_ @_ 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0"/>
        <b val="0"/>
        <i val="0"/>
        <strike val="0"/>
        <u val="none"/>
        <sz val="12"/>
        <color theme="1"/>
      </font>
      <numFmt numFmtId="176" formatCode="_ * #,##0_ ;_ * \-#,##0_ ;_ * &quot;-&quot;??_ ;_ @_ 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sz val="12"/>
        <color rgb="FF00B050"/>
      </font>
      <numFmt numFmtId="10" formatCode="0.00%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0"/>
        <b val="0"/>
        <i val="0"/>
        <strike val="0"/>
        <u val="none"/>
        <sz val="12"/>
        <color theme="1"/>
      </font>
      <numFmt numFmtId="10" formatCode="0.00%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0"/>
        <b val="0"/>
        <i val="0"/>
        <strike val="0"/>
        <u val="none"/>
        <sz val="12"/>
        <color theme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charset val="134"/>
        <family val="0"/>
        <b val="0"/>
        <i val="0"/>
        <strike val="0"/>
        <u val="none"/>
        <sz val="12"/>
        <color theme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sz val="1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sz val="1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sz val="1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5" Type="http://schemas.openxmlformats.org/officeDocument/2006/relationships/sharedStrings" Target="sharedStrings.xml"/><Relationship Id="rId34" Type="http://schemas.openxmlformats.org/officeDocument/2006/relationships/styles" Target="styles.xml"/><Relationship Id="rId33" Type="http://schemas.openxmlformats.org/officeDocument/2006/relationships/theme" Target="theme/theme1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各地区订单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上旬汇总!$B$6</c:f>
              <c:strCache>
                <c:ptCount val="1"/>
                <c:pt idx="0">
                  <c:v>11月上旬合计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上旬汇总!$A$7:$A$9</c:f>
              <c:strCache>
                <c:ptCount val="3"/>
                <c:pt idx="0">
                  <c:v>西安</c:v>
                </c:pt>
                <c:pt idx="1">
                  <c:v>郑州</c:v>
                </c:pt>
                <c:pt idx="2">
                  <c:v>总计</c:v>
                </c:pt>
              </c:strCache>
            </c:strRef>
          </c:cat>
          <c:val>
            <c:numRef>
              <c:f>上旬汇总!$B$7:$B$9</c:f>
              <c:numCache>
                <c:formatCode>General</c:formatCode>
                <c:ptCount val="3"/>
                <c:pt idx="0">
                  <c:v>38855</c:v>
                </c:pt>
                <c:pt idx="1">
                  <c:v>75717</c:v>
                </c:pt>
                <c:pt idx="2">
                  <c:v>114572</c:v>
                </c:pt>
              </c:numCache>
            </c:numRef>
          </c:val>
        </c:ser>
        <c:ser>
          <c:idx val="1"/>
          <c:order val="1"/>
          <c:tx>
            <c:strRef>
              <c:f>上旬汇总!$C$6</c:f>
              <c:strCache>
                <c:ptCount val="1"/>
                <c:pt idx="0">
                  <c:v>10月上旬合计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上旬汇总!$A$7:$A$9</c:f>
              <c:strCache>
                <c:ptCount val="3"/>
                <c:pt idx="0">
                  <c:v>西安</c:v>
                </c:pt>
                <c:pt idx="1">
                  <c:v>郑州</c:v>
                </c:pt>
                <c:pt idx="2">
                  <c:v>总计</c:v>
                </c:pt>
              </c:strCache>
            </c:strRef>
          </c:cat>
          <c:val>
            <c:numRef>
              <c:f>上旬汇总!$C$7:$C$9</c:f>
              <c:numCache>
                <c:formatCode>General</c:formatCode>
                <c:ptCount val="3"/>
                <c:pt idx="0">
                  <c:v>27817</c:v>
                </c:pt>
                <c:pt idx="1">
                  <c:v>48564</c:v>
                </c:pt>
                <c:pt idx="2">
                  <c:v>76381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60846811"/>
        <c:axId val="76702983"/>
      </c:barChart>
      <c:catAx>
        <c:axId val="1608468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02983"/>
        <c:crosses val="autoZero"/>
        <c:auto val="1"/>
        <c:lblAlgn val="ctr"/>
        <c:lblOffset val="100"/>
        <c:noMultiLvlLbl val="0"/>
      </c:catAx>
      <c:valAx>
        <c:axId val="767029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468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各团队订单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上旬汇总!$B$24</c:f>
              <c:strCache>
                <c:ptCount val="1"/>
                <c:pt idx="0">
                  <c:v>11月上旬合计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上旬汇总!$A$25:$A$33</c:f>
              <c:strCache>
                <c:ptCount val="9"/>
                <c:pt idx="0">
                  <c:v>任君</c:v>
                </c:pt>
                <c:pt idx="1">
                  <c:v>肖磊</c:v>
                </c:pt>
                <c:pt idx="2">
                  <c:v>杨胜</c:v>
                </c:pt>
                <c:pt idx="3">
                  <c:v>王冰</c:v>
                </c:pt>
                <c:pt idx="4">
                  <c:v>李珂莹</c:v>
                </c:pt>
                <c:pt idx="5">
                  <c:v>罗超源</c:v>
                </c:pt>
                <c:pt idx="6">
                  <c:v>毛翠</c:v>
                </c:pt>
                <c:pt idx="7">
                  <c:v>王晓帆</c:v>
                </c:pt>
                <c:pt idx="8">
                  <c:v>北京泰国</c:v>
                </c:pt>
              </c:strCache>
            </c:strRef>
          </c:cat>
          <c:val>
            <c:numRef>
              <c:f>上旬汇总!$B$25:$B$33</c:f>
              <c:numCache>
                <c:formatCode>General</c:formatCode>
                <c:ptCount val="9"/>
                <c:pt idx="0">
                  <c:v>23752</c:v>
                </c:pt>
                <c:pt idx="1">
                  <c:v>9518</c:v>
                </c:pt>
                <c:pt idx="2">
                  <c:v>4401</c:v>
                </c:pt>
                <c:pt idx="3">
                  <c:v>35860</c:v>
                </c:pt>
                <c:pt idx="4">
                  <c:v>5148</c:v>
                </c:pt>
                <c:pt idx="5">
                  <c:v>15655</c:v>
                </c:pt>
                <c:pt idx="6">
                  <c:v>14539</c:v>
                </c:pt>
                <c:pt idx="7">
                  <c:v>4515</c:v>
                </c:pt>
                <c:pt idx="8">
                  <c:v>1184</c:v>
                </c:pt>
              </c:numCache>
            </c:numRef>
          </c:val>
        </c:ser>
        <c:ser>
          <c:idx val="1"/>
          <c:order val="1"/>
          <c:tx>
            <c:strRef>
              <c:f>上旬汇总!$C$24</c:f>
              <c:strCache>
                <c:ptCount val="1"/>
                <c:pt idx="0">
                  <c:v>10月上旬合计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上旬汇总!$A$25:$A$33</c:f>
              <c:strCache>
                <c:ptCount val="9"/>
                <c:pt idx="0">
                  <c:v>任君</c:v>
                </c:pt>
                <c:pt idx="1">
                  <c:v>肖磊</c:v>
                </c:pt>
                <c:pt idx="2">
                  <c:v>杨胜</c:v>
                </c:pt>
                <c:pt idx="3">
                  <c:v>王冰</c:v>
                </c:pt>
                <c:pt idx="4">
                  <c:v>李珂莹</c:v>
                </c:pt>
                <c:pt idx="5">
                  <c:v>罗超源</c:v>
                </c:pt>
                <c:pt idx="6">
                  <c:v>毛翠</c:v>
                </c:pt>
                <c:pt idx="7">
                  <c:v>王晓帆</c:v>
                </c:pt>
                <c:pt idx="8">
                  <c:v>北京泰国</c:v>
                </c:pt>
              </c:strCache>
            </c:strRef>
          </c:cat>
          <c:val>
            <c:numRef>
              <c:f>上旬汇总!$C$25:$C$33</c:f>
              <c:numCache>
                <c:formatCode>General</c:formatCode>
                <c:ptCount val="9"/>
                <c:pt idx="0">
                  <c:v>14715</c:v>
                </c:pt>
                <c:pt idx="1">
                  <c:v>9310</c:v>
                </c:pt>
                <c:pt idx="2">
                  <c:v>3710</c:v>
                </c:pt>
                <c:pt idx="3">
                  <c:v>23546</c:v>
                </c:pt>
                <c:pt idx="4">
                  <c:v>4359</c:v>
                </c:pt>
                <c:pt idx="5">
                  <c:v>10670</c:v>
                </c:pt>
                <c:pt idx="6">
                  <c:v>5984</c:v>
                </c:pt>
                <c:pt idx="7">
                  <c:v>4005</c:v>
                </c:pt>
                <c:pt idx="8">
                  <c:v>82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656084653"/>
        <c:axId val="638857023"/>
      </c:barChart>
      <c:catAx>
        <c:axId val="65608465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8857023"/>
        <c:crosses val="autoZero"/>
        <c:auto val="1"/>
        <c:lblAlgn val="ctr"/>
        <c:lblOffset val="100"/>
        <c:noMultiLvlLbl val="0"/>
      </c:catAx>
      <c:valAx>
        <c:axId val="63885702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08465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</a:t>
            </a:r>
            <a:r>
              <a:rPr altLang="en-US"/>
              <a:t>月</a:t>
            </a:r>
            <a:r>
              <a:t>线路订单占比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上旬汇总!$C$48</c:f>
              <c:strCache>
                <c:ptCount val="1"/>
                <c:pt idx="0">
                  <c:v>订单占比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上旬汇总!$A$49:$A$59</c:f>
              <c:strCache>
                <c:ptCount val="11"/>
                <c:pt idx="0">
                  <c:v>台湾</c:v>
                </c:pt>
                <c:pt idx="1">
                  <c:v>泰国</c:v>
                </c:pt>
                <c:pt idx="2">
                  <c:v>马来西亚</c:v>
                </c:pt>
                <c:pt idx="3">
                  <c:v>日本</c:v>
                </c:pt>
                <c:pt idx="4">
                  <c:v>新加坡</c:v>
                </c:pt>
                <c:pt idx="5">
                  <c:v>韩国市场</c:v>
                </c:pt>
                <c:pt idx="6">
                  <c:v>阿联酋</c:v>
                </c:pt>
                <c:pt idx="7">
                  <c:v>沙特</c:v>
                </c:pt>
                <c:pt idx="8">
                  <c:v>香港</c:v>
                </c:pt>
                <c:pt idx="9">
                  <c:v>美国商城</c:v>
                </c:pt>
                <c:pt idx="10">
                  <c:v>美国</c:v>
                </c:pt>
              </c:strCache>
            </c:strRef>
          </c:cat>
          <c:val>
            <c:numRef>
              <c:f>上旬汇总!$C$49:$C$59</c:f>
              <c:numCache>
                <c:formatCode>0.00%</c:formatCode>
                <c:ptCount val="11"/>
                <c:pt idx="0">
                  <c:v>0.462285724260727</c:v>
                </c:pt>
                <c:pt idx="1">
                  <c:v>0.232456446601264</c:v>
                </c:pt>
                <c:pt idx="2">
                  <c:v>0.0901354606710191</c:v>
                </c:pt>
                <c:pt idx="3">
                  <c:v>0.0543675592640436</c:v>
                </c:pt>
                <c:pt idx="4">
                  <c:v>0.0519760499947631</c:v>
                </c:pt>
                <c:pt idx="5">
                  <c:v>0.0319973466466501</c:v>
                </c:pt>
                <c:pt idx="6">
                  <c:v>0.0246307998463848</c:v>
                </c:pt>
                <c:pt idx="7">
                  <c:v>0.0235834235240722</c:v>
                </c:pt>
                <c:pt idx="8">
                  <c:v>0.0147330936005307</c:v>
                </c:pt>
                <c:pt idx="9">
                  <c:v>0.00974932793352652</c:v>
                </c:pt>
                <c:pt idx="10">
                  <c:v>0.00408476765701917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632980165"/>
        <c:axId val="771144033"/>
      </c:barChart>
      <c:catAx>
        <c:axId val="63298016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1144033"/>
        <c:crosses val="autoZero"/>
        <c:auto val="1"/>
        <c:lblAlgn val="ctr"/>
        <c:lblOffset val="100"/>
        <c:noMultiLvlLbl val="0"/>
      </c:catAx>
      <c:valAx>
        <c:axId val="77114403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8016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线路订单增长率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中旬汇总!$E$18</c:f>
              <c:strCache>
                <c:ptCount val="1"/>
                <c:pt idx="0">
                  <c:v>增长率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layout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中旬汇总!$A$19:$A$30</c:f>
              <c:strCache>
                <c:ptCount val="12"/>
                <c:pt idx="0">
                  <c:v>台湾</c:v>
                </c:pt>
                <c:pt idx="1">
                  <c:v>泰国</c:v>
                </c:pt>
                <c:pt idx="2">
                  <c:v>马来西亚</c:v>
                </c:pt>
                <c:pt idx="3">
                  <c:v>新加坡</c:v>
                </c:pt>
                <c:pt idx="4">
                  <c:v>日本</c:v>
                </c:pt>
                <c:pt idx="5">
                  <c:v>韩国市场</c:v>
                </c:pt>
                <c:pt idx="6">
                  <c:v>阿联酋</c:v>
                </c:pt>
                <c:pt idx="7">
                  <c:v>香港</c:v>
                </c:pt>
                <c:pt idx="8">
                  <c:v>沙特</c:v>
                </c:pt>
                <c:pt idx="9">
                  <c:v>美国商城</c:v>
                </c:pt>
                <c:pt idx="10">
                  <c:v>美国</c:v>
                </c:pt>
                <c:pt idx="11">
                  <c:v>总计</c:v>
                </c:pt>
              </c:strCache>
            </c:strRef>
          </c:cat>
          <c:val>
            <c:numRef>
              <c:f>中旬汇总!$E$19:$E$30</c:f>
              <c:numCache>
                <c:formatCode>0.00%</c:formatCode>
                <c:ptCount val="12"/>
                <c:pt idx="0">
                  <c:v>0.0025677334088549</c:v>
                </c:pt>
                <c:pt idx="1">
                  <c:v>-0.00060075845755266</c:v>
                </c:pt>
                <c:pt idx="2">
                  <c:v>-0.102934056357122</c:v>
                </c:pt>
                <c:pt idx="3">
                  <c:v>0.116876574307305</c:v>
                </c:pt>
                <c:pt idx="4">
                  <c:v>-0.0316262642478729</c:v>
                </c:pt>
                <c:pt idx="5">
                  <c:v>-0.231042007637752</c:v>
                </c:pt>
                <c:pt idx="6">
                  <c:v>-0.0588235294117647</c:v>
                </c:pt>
                <c:pt idx="7">
                  <c:v>0.611374407582938</c:v>
                </c:pt>
                <c:pt idx="8">
                  <c:v>-0.576239822353812</c:v>
                </c:pt>
                <c:pt idx="9">
                  <c:v>0.0922112802148612</c:v>
                </c:pt>
                <c:pt idx="10">
                  <c:v>0.10042735042735</c:v>
                </c:pt>
                <c:pt idx="11">
                  <c:v>-0.0159899451873058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0"/>
        <c:axId val="67833556"/>
        <c:axId val="323438287"/>
      </c:barChart>
      <c:catAx>
        <c:axId val="678335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3438287"/>
        <c:crosses val="autoZero"/>
        <c:auto val="1"/>
        <c:lblAlgn val="ctr"/>
        <c:lblOffset val="100"/>
        <c:noMultiLvlLbl val="0"/>
      </c:catAx>
      <c:valAx>
        <c:axId val="3234382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8335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团队订单增长率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中旬汇总!$E$39</c:f>
              <c:strCache>
                <c:ptCount val="1"/>
                <c:pt idx="0">
                  <c:v>增长率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中旬汇总!$A$40:$A$49</c:f>
              <c:strCache>
                <c:ptCount val="10"/>
                <c:pt idx="0">
                  <c:v>郑州港澳台</c:v>
                </c:pt>
                <c:pt idx="1">
                  <c:v>任君团队</c:v>
                </c:pt>
                <c:pt idx="2">
                  <c:v>郑州泰国</c:v>
                </c:pt>
                <c:pt idx="3">
                  <c:v>郑州新马团队</c:v>
                </c:pt>
                <c:pt idx="4">
                  <c:v>台湾肖磊</c:v>
                </c:pt>
                <c:pt idx="5">
                  <c:v>青岛晓帆</c:v>
                </c:pt>
                <c:pt idx="6">
                  <c:v>杨胜团队</c:v>
                </c:pt>
                <c:pt idx="7">
                  <c:v>郑州-日本</c:v>
                </c:pt>
                <c:pt idx="8">
                  <c:v>北京泰国</c:v>
                </c:pt>
                <c:pt idx="9">
                  <c:v>总计</c:v>
                </c:pt>
              </c:strCache>
            </c:strRef>
          </c:cat>
          <c:val>
            <c:numRef>
              <c:f>中旬汇总!$E$40:$E$49</c:f>
              <c:numCache>
                <c:formatCode>0.00%</c:formatCode>
                <c:ptCount val="10"/>
                <c:pt idx="0">
                  <c:v>0.107724484104852</c:v>
                </c:pt>
                <c:pt idx="1">
                  <c:v>-0.0650892556416302</c:v>
                </c:pt>
                <c:pt idx="2">
                  <c:v>-0.0975407218141169</c:v>
                </c:pt>
                <c:pt idx="3">
                  <c:v>-0.0706375954329734</c:v>
                </c:pt>
                <c:pt idx="4">
                  <c:v>0.00399243538558521</c:v>
                </c:pt>
                <c:pt idx="5">
                  <c:v>-0.0828349944629014</c:v>
                </c:pt>
                <c:pt idx="6">
                  <c:v>0.156555328334469</c:v>
                </c:pt>
                <c:pt idx="7">
                  <c:v>-0.33954933954934</c:v>
                </c:pt>
                <c:pt idx="8">
                  <c:v>-0.168918918918919</c:v>
                </c:pt>
                <c:pt idx="9">
                  <c:v>-0.0159899451873058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92269010"/>
        <c:axId val="137368593"/>
      </c:barChart>
      <c:catAx>
        <c:axId val="49226901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7368593"/>
        <c:crosses val="autoZero"/>
        <c:auto val="1"/>
        <c:lblAlgn val="ctr"/>
        <c:lblOffset val="100"/>
        <c:noMultiLvlLbl val="0"/>
      </c:catAx>
      <c:valAx>
        <c:axId val="13736859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22690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地区订单增长率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中旬汇总!$E$3</c:f>
              <c:strCache>
                <c:ptCount val="1"/>
                <c:pt idx="0">
                  <c:v>增长率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中旬汇总!$A$4:$A$6</c:f>
              <c:strCache>
                <c:ptCount val="3"/>
                <c:pt idx="0">
                  <c:v>西安</c:v>
                </c:pt>
                <c:pt idx="1">
                  <c:v>郑州</c:v>
                </c:pt>
                <c:pt idx="2">
                  <c:v>总计</c:v>
                </c:pt>
              </c:strCache>
            </c:strRef>
          </c:cat>
          <c:val>
            <c:numRef>
              <c:f>中旬汇总!$E$4:$E$6</c:f>
              <c:numCache>
                <c:formatCode>0.00%</c:formatCode>
                <c:ptCount val="3"/>
                <c:pt idx="0">
                  <c:v>-0.0262257109767083</c:v>
                </c:pt>
                <c:pt idx="1">
                  <c:v>-0.0107373509251555</c:v>
                </c:pt>
                <c:pt idx="2">
                  <c:v>-0.0159899451873058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99141542"/>
        <c:axId val="373097224"/>
      </c:barChart>
      <c:catAx>
        <c:axId val="19914154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097224"/>
        <c:crosses val="autoZero"/>
        <c:auto val="1"/>
        <c:lblAlgn val="ctr"/>
        <c:lblOffset val="100"/>
        <c:noMultiLvlLbl val="0"/>
      </c:catAx>
      <c:valAx>
        <c:axId val="3730972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914154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83820</xdr:colOff>
      <xdr:row>1</xdr:row>
      <xdr:rowOff>5080</xdr:rowOff>
    </xdr:from>
    <xdr:to>
      <xdr:col>11</xdr:col>
      <xdr:colOff>381000</xdr:colOff>
      <xdr:row>14</xdr:row>
      <xdr:rowOff>127000</xdr:rowOff>
    </xdr:to>
    <xdr:graphicFrame>
      <xdr:nvGraphicFramePr>
        <xdr:cNvPr id="2" name="图表 1"/>
        <xdr:cNvGraphicFramePr/>
      </xdr:nvGraphicFramePr>
      <xdr:xfrm>
        <a:off x="5036820" y="187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22</xdr:row>
      <xdr:rowOff>12700</xdr:rowOff>
    </xdr:from>
    <xdr:to>
      <xdr:col>11</xdr:col>
      <xdr:colOff>335280</xdr:colOff>
      <xdr:row>33</xdr:row>
      <xdr:rowOff>134620</xdr:rowOff>
    </xdr:to>
    <xdr:graphicFrame>
      <xdr:nvGraphicFramePr>
        <xdr:cNvPr id="4" name="图表 3"/>
        <xdr:cNvGraphicFramePr/>
      </xdr:nvGraphicFramePr>
      <xdr:xfrm>
        <a:off x="4991100" y="4279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360680</xdr:colOff>
      <xdr:row>48</xdr:row>
      <xdr:rowOff>66040</xdr:rowOff>
    </xdr:from>
    <xdr:to>
      <xdr:col>11</xdr:col>
      <xdr:colOff>48260</xdr:colOff>
      <xdr:row>59</xdr:row>
      <xdr:rowOff>127000</xdr:rowOff>
    </xdr:to>
    <xdr:graphicFrame>
      <xdr:nvGraphicFramePr>
        <xdr:cNvPr id="5" name="图表 4"/>
        <xdr:cNvGraphicFramePr/>
      </xdr:nvGraphicFramePr>
      <xdr:xfrm>
        <a:off x="4704080" y="97586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63500</xdr:colOff>
      <xdr:row>16</xdr:row>
      <xdr:rowOff>119380</xdr:rowOff>
    </xdr:from>
    <xdr:to>
      <xdr:col>11</xdr:col>
      <xdr:colOff>452120</xdr:colOff>
      <xdr:row>29</xdr:row>
      <xdr:rowOff>27940</xdr:rowOff>
    </xdr:to>
    <xdr:graphicFrame>
      <xdr:nvGraphicFramePr>
        <xdr:cNvPr id="7" name="图表 6"/>
        <xdr:cNvGraphicFramePr/>
      </xdr:nvGraphicFramePr>
      <xdr:xfrm>
        <a:off x="6502400" y="31978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</xdr:colOff>
      <xdr:row>37</xdr:row>
      <xdr:rowOff>50800</xdr:rowOff>
    </xdr:from>
    <xdr:to>
      <xdr:col>11</xdr:col>
      <xdr:colOff>436880</xdr:colOff>
      <xdr:row>49</xdr:row>
      <xdr:rowOff>180340</xdr:rowOff>
    </xdr:to>
    <xdr:graphicFrame>
      <xdr:nvGraphicFramePr>
        <xdr:cNvPr id="8" name="图表 7"/>
        <xdr:cNvGraphicFramePr/>
      </xdr:nvGraphicFramePr>
      <xdr:xfrm>
        <a:off x="6487160" y="74650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2540</xdr:colOff>
      <xdr:row>0</xdr:row>
      <xdr:rowOff>13335</xdr:rowOff>
    </xdr:from>
    <xdr:to>
      <xdr:col>11</xdr:col>
      <xdr:colOff>391160</xdr:colOff>
      <xdr:row>11</xdr:row>
      <xdr:rowOff>120015</xdr:rowOff>
    </xdr:to>
    <xdr:graphicFrame>
      <xdr:nvGraphicFramePr>
        <xdr:cNvPr id="9" name="图表 8"/>
        <xdr:cNvGraphicFramePr/>
      </xdr:nvGraphicFramePr>
      <xdr:xfrm>
        <a:off x="6441440" y="13335"/>
        <a:ext cx="4572000" cy="227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E6" totalsRowShown="0">
  <autoFilter ref="A3:E6"/>
  <tableColumns count="5">
    <tableColumn id="1" name="地区" dataDxfId="2"/>
    <tableColumn id="2" name="11月上旬" dataDxfId="3"/>
    <tableColumn id="3" name="11月下旬" dataDxfId="4"/>
    <tableColumn id="4" name="总计" dataDxfId="5"/>
    <tableColumn id="5" name="增长率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8:F30" totalsRowShown="0">
  <autoFilter ref="A18:F30"/>
  <tableColumns count="6">
    <tableColumn id="1" name="线路" dataDxfId="7"/>
    <tableColumn id="2" name="上旬" dataDxfId="8"/>
    <tableColumn id="3" name="下旬" dataDxfId="9"/>
    <tableColumn id="4" name="总计" dataDxfId="10"/>
    <tableColumn id="5" name="增长率" dataDxfId="11"/>
    <tableColumn id="6" name="订单占比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A39:F49" totalsRowShown="0">
  <autoFilter ref="A39:F49"/>
  <tableColumns count="6">
    <tableColumn id="1" name="团队" dataDxfId="13"/>
    <tableColumn id="2" name="上旬" dataDxfId="14"/>
    <tableColumn id="3" name="下旬" dataDxfId="15"/>
    <tableColumn id="4" name="总计" dataDxfId="16"/>
    <tableColumn id="5" name="增长率" dataDxfId="17"/>
    <tableColumn id="6" name="订单占比" dataDxf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表5" displayName="表5" ref="A66:E91" totalsRowShown="0">
  <autoFilter ref="A66:E91"/>
  <tableColumns count="5">
    <tableColumn id="1" name="线路" dataDxfId="19"/>
    <tableColumn id="2" name="团队" dataDxfId="20"/>
    <tableColumn id="3" name="上旬roi" dataDxfId="21"/>
    <tableColumn id="4" name="下旬roi" dataDxfId="22"/>
    <tableColumn id="5" name="总计" dataDxfId="2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3.xml.rels><?xml version="1.0" encoding="UTF-8" standalone="yes"?>
<Relationships xmlns="http://schemas.openxmlformats.org/package/2006/relationships"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5"/>
  <sheetViews>
    <sheetView topLeftCell="A106" workbookViewId="0">
      <selection activeCell="A1" sqref="A1:B123"/>
    </sheetView>
  </sheetViews>
  <sheetFormatPr defaultColWidth="8.87962962962963" defaultRowHeight="14.4"/>
  <cols>
    <col min="1" max="1" width="14.3796296296296" style="45" customWidth="1"/>
    <col min="2" max="2" width="15.7777777777778" style="100" customWidth="1"/>
    <col min="3" max="3" width="8.87962962962963" hidden="1" customWidth="1"/>
    <col min="4" max="5" width="19"/>
    <col min="6" max="6" width="17.1111111111111"/>
    <col min="7" max="7" width="14.7777777777778" customWidth="1"/>
    <col min="8" max="8" width="12.8888888888889"/>
    <col min="11" max="11" width="18.6666666666667"/>
  </cols>
  <sheetData>
    <row r="1" ht="17.4" spans="1:7">
      <c r="A1" s="101" t="s">
        <v>0</v>
      </c>
      <c r="B1" s="102" t="s">
        <v>1</v>
      </c>
      <c r="C1" s="103" t="s">
        <v>2</v>
      </c>
      <c r="D1" s="103" t="s">
        <v>3</v>
      </c>
      <c r="E1" s="103" t="s">
        <v>4</v>
      </c>
      <c r="F1" s="103" t="s">
        <v>5</v>
      </c>
      <c r="G1" s="86" t="s">
        <v>6</v>
      </c>
    </row>
    <row r="2" ht="17.4" hidden="1" spans="1:7">
      <c r="A2" s="101">
        <v>43282</v>
      </c>
      <c r="B2" s="102">
        <v>13427</v>
      </c>
      <c r="C2" s="103"/>
      <c r="D2" s="103"/>
      <c r="E2" s="103"/>
      <c r="F2" s="103"/>
      <c r="G2" s="86"/>
    </row>
    <row r="3" ht="17.4" hidden="1" spans="1:7">
      <c r="A3" s="101">
        <v>43283</v>
      </c>
      <c r="B3" s="102">
        <v>13252</v>
      </c>
      <c r="C3" s="103"/>
      <c r="D3" s="103"/>
      <c r="E3" s="103"/>
      <c r="F3" s="103"/>
      <c r="G3" s="86"/>
    </row>
    <row r="4" ht="17.4" hidden="1" spans="1:7">
      <c r="A4" s="101">
        <v>43284</v>
      </c>
      <c r="B4" s="102">
        <v>13620</v>
      </c>
      <c r="C4" s="103"/>
      <c r="D4" s="103"/>
      <c r="E4" s="103"/>
      <c r="F4" s="103"/>
      <c r="G4" s="86"/>
    </row>
    <row r="5" ht="17.4" hidden="1" spans="1:7">
      <c r="A5" s="101">
        <v>43285</v>
      </c>
      <c r="B5" s="102">
        <v>13604</v>
      </c>
      <c r="C5" s="103"/>
      <c r="D5" s="103"/>
      <c r="E5" s="103"/>
      <c r="F5" s="103"/>
      <c r="G5" s="86"/>
    </row>
    <row r="6" ht="17.4" hidden="1" spans="1:7">
      <c r="A6" s="101">
        <v>43286</v>
      </c>
      <c r="B6" s="102">
        <v>12452</v>
      </c>
      <c r="C6" s="103"/>
      <c r="D6" s="103"/>
      <c r="E6" s="103"/>
      <c r="F6" s="103"/>
      <c r="G6" s="86"/>
    </row>
    <row r="7" ht="17.4" hidden="1" spans="1:7">
      <c r="A7" s="101">
        <v>43287</v>
      </c>
      <c r="B7" s="102">
        <v>11898</v>
      </c>
      <c r="C7" s="103"/>
      <c r="D7" s="103"/>
      <c r="E7" s="103"/>
      <c r="F7" s="103"/>
      <c r="G7" s="86"/>
    </row>
    <row r="8" ht="17.4" hidden="1" spans="1:7">
      <c r="A8" s="101">
        <v>43288</v>
      </c>
      <c r="B8" s="102">
        <v>12061</v>
      </c>
      <c r="C8" s="103"/>
      <c r="D8" s="103"/>
      <c r="E8" s="103"/>
      <c r="F8" s="103"/>
      <c r="G8" s="86"/>
    </row>
    <row r="9" ht="17.4" hidden="1" spans="1:7">
      <c r="A9" s="101">
        <v>43289</v>
      </c>
      <c r="B9" s="102">
        <v>13646</v>
      </c>
      <c r="C9" s="103"/>
      <c r="D9" s="103"/>
      <c r="E9" s="103"/>
      <c r="F9" s="103"/>
      <c r="G9" s="86"/>
    </row>
    <row r="10" ht="17.4" hidden="1" spans="1:7">
      <c r="A10" s="101">
        <v>43290</v>
      </c>
      <c r="B10" s="102">
        <v>13396</v>
      </c>
      <c r="C10" s="103"/>
      <c r="D10" s="103"/>
      <c r="E10" s="103"/>
      <c r="F10" s="103"/>
      <c r="G10" s="86"/>
    </row>
    <row r="11" ht="17.4" hidden="1" spans="1:7">
      <c r="A11" s="101">
        <v>43291</v>
      </c>
      <c r="B11" s="102">
        <v>12384</v>
      </c>
      <c r="C11" s="103"/>
      <c r="D11" s="103"/>
      <c r="E11" s="103"/>
      <c r="F11" s="103"/>
      <c r="G11" s="86"/>
    </row>
    <row r="12" ht="17.4" hidden="1" spans="1:7">
      <c r="A12" s="101">
        <v>43292</v>
      </c>
      <c r="B12" s="102">
        <v>11962</v>
      </c>
      <c r="C12" s="103"/>
      <c r="D12" s="103"/>
      <c r="E12" s="103"/>
      <c r="F12" s="103"/>
      <c r="G12" s="86"/>
    </row>
    <row r="13" ht="17.4" hidden="1" spans="1:7">
      <c r="A13" s="101">
        <v>43293</v>
      </c>
      <c r="B13" s="102">
        <v>10688</v>
      </c>
      <c r="C13" s="103"/>
      <c r="D13" s="103"/>
      <c r="E13" s="103"/>
      <c r="F13" s="103"/>
      <c r="G13" s="86"/>
    </row>
    <row r="14" ht="17.4" hidden="1" spans="1:7">
      <c r="A14" s="101">
        <v>43294</v>
      </c>
      <c r="B14" s="102">
        <v>9810</v>
      </c>
      <c r="C14" s="103"/>
      <c r="D14" s="103"/>
      <c r="E14" s="103"/>
      <c r="F14" s="103"/>
      <c r="G14" s="86"/>
    </row>
    <row r="15" ht="17.4" hidden="1" spans="1:7">
      <c r="A15" s="101">
        <v>43295</v>
      </c>
      <c r="B15" s="102">
        <v>10263</v>
      </c>
      <c r="C15" s="103"/>
      <c r="D15" s="103"/>
      <c r="E15" s="103"/>
      <c r="F15" s="103"/>
      <c r="G15" s="86"/>
    </row>
    <row r="16" ht="17.4" hidden="1" spans="1:7">
      <c r="A16" s="101">
        <v>43296</v>
      </c>
      <c r="B16" s="102">
        <v>11649</v>
      </c>
      <c r="C16" s="103"/>
      <c r="D16" s="103"/>
      <c r="E16" s="103"/>
      <c r="F16" s="103"/>
      <c r="G16" s="86"/>
    </row>
    <row r="17" ht="17.4" hidden="1" spans="1:7">
      <c r="A17" s="101">
        <v>43297</v>
      </c>
      <c r="B17" s="102">
        <v>10712</v>
      </c>
      <c r="C17" s="103"/>
      <c r="D17" s="103"/>
      <c r="E17" s="103"/>
      <c r="F17" s="103"/>
      <c r="G17" s="86"/>
    </row>
    <row r="18" ht="17.4" hidden="1" spans="1:7">
      <c r="A18" s="101">
        <v>43298</v>
      </c>
      <c r="B18" s="102">
        <v>10905</v>
      </c>
      <c r="C18" s="103"/>
      <c r="D18" s="103"/>
      <c r="E18" s="103"/>
      <c r="F18" s="103"/>
      <c r="G18" s="86"/>
    </row>
    <row r="19" ht="17.4" hidden="1" spans="1:7">
      <c r="A19" s="101">
        <v>43299</v>
      </c>
      <c r="B19" s="102">
        <v>10700</v>
      </c>
      <c r="C19" s="103"/>
      <c r="D19" s="103"/>
      <c r="E19" s="103"/>
      <c r="F19" s="103"/>
      <c r="G19" s="86"/>
    </row>
    <row r="20" ht="17.4" hidden="1" spans="1:7">
      <c r="A20" s="101">
        <v>43300</v>
      </c>
      <c r="B20" s="102">
        <v>10049</v>
      </c>
      <c r="C20" s="103"/>
      <c r="D20" s="103"/>
      <c r="E20" s="103"/>
      <c r="F20" s="103"/>
      <c r="G20" s="86"/>
    </row>
    <row r="21" ht="17.4" hidden="1" spans="1:7">
      <c r="A21" s="101">
        <v>43301</v>
      </c>
      <c r="B21" s="102">
        <v>9217</v>
      </c>
      <c r="C21" s="103"/>
      <c r="D21" s="103"/>
      <c r="E21" s="103"/>
      <c r="F21" s="103"/>
      <c r="G21" s="86"/>
    </row>
    <row r="22" ht="17.4" hidden="1" spans="1:7">
      <c r="A22" s="101">
        <v>43302</v>
      </c>
      <c r="B22" s="102">
        <v>10279</v>
      </c>
      <c r="C22" s="103"/>
      <c r="D22" s="103"/>
      <c r="E22" s="103"/>
      <c r="F22" s="103"/>
      <c r="G22" s="86"/>
    </row>
    <row r="23" s="45" customFormat="1" ht="17.4" hidden="1" spans="1:7">
      <c r="A23" s="101">
        <v>43303</v>
      </c>
      <c r="B23" s="102">
        <v>10700</v>
      </c>
      <c r="C23" s="101"/>
      <c r="D23" s="101"/>
      <c r="E23" s="101"/>
      <c r="F23" s="101"/>
      <c r="G23" s="104"/>
    </row>
    <row r="24" ht="17.4" hidden="1" spans="1:7">
      <c r="A24" s="101">
        <v>43304</v>
      </c>
      <c r="B24" s="102">
        <v>9180</v>
      </c>
      <c r="C24" s="103"/>
      <c r="D24" s="103"/>
      <c r="E24" s="103"/>
      <c r="F24" s="103"/>
      <c r="G24" s="86"/>
    </row>
    <row r="25" ht="17.4" hidden="1" spans="1:7">
      <c r="A25" s="101">
        <v>43305</v>
      </c>
      <c r="B25" s="102">
        <v>8970</v>
      </c>
      <c r="C25" s="103"/>
      <c r="D25" s="103"/>
      <c r="E25" s="103"/>
      <c r="F25" s="103"/>
      <c r="G25" s="86"/>
    </row>
    <row r="26" ht="17.4" hidden="1" spans="1:7">
      <c r="A26" s="101">
        <v>43306</v>
      </c>
      <c r="B26" s="102">
        <v>8850</v>
      </c>
      <c r="C26" s="103"/>
      <c r="D26" s="103"/>
      <c r="E26" s="103"/>
      <c r="F26" s="103"/>
      <c r="G26" s="86"/>
    </row>
    <row r="27" ht="17.4" hidden="1" spans="1:7">
      <c r="A27" s="101">
        <v>43307</v>
      </c>
      <c r="B27" s="102">
        <v>8464</v>
      </c>
      <c r="C27" s="103"/>
      <c r="D27" s="103"/>
      <c r="E27" s="103"/>
      <c r="F27" s="103"/>
      <c r="G27" s="86"/>
    </row>
    <row r="28" ht="17.4" hidden="1" spans="1:7">
      <c r="A28" s="101">
        <v>43308</v>
      </c>
      <c r="B28" s="102">
        <v>8192</v>
      </c>
      <c r="C28" s="103"/>
      <c r="D28" s="103"/>
      <c r="E28" s="103"/>
      <c r="F28" s="103"/>
      <c r="G28" s="86"/>
    </row>
    <row r="29" ht="17.4" hidden="1" spans="1:7">
      <c r="A29" s="101">
        <v>43309</v>
      </c>
      <c r="B29" s="102">
        <v>8953</v>
      </c>
      <c r="C29" s="103"/>
      <c r="D29" s="103"/>
      <c r="E29" s="103"/>
      <c r="F29" s="103"/>
      <c r="G29" s="86"/>
    </row>
    <row r="30" ht="17.4" hidden="1" spans="1:7">
      <c r="A30" s="101">
        <v>43310</v>
      </c>
      <c r="B30" s="102">
        <v>8780</v>
      </c>
      <c r="C30" s="103"/>
      <c r="D30" s="103"/>
      <c r="E30" s="103"/>
      <c r="F30" s="103"/>
      <c r="G30" s="86"/>
    </row>
    <row r="31" ht="17.4" hidden="1" spans="1:7">
      <c r="A31" s="101">
        <v>43311</v>
      </c>
      <c r="B31" s="102">
        <v>8357</v>
      </c>
      <c r="C31" s="103"/>
      <c r="D31" s="103"/>
      <c r="E31" s="103"/>
      <c r="F31" s="103"/>
      <c r="G31" s="86"/>
    </row>
    <row r="32" ht="17.4" hidden="1" spans="1:7">
      <c r="A32" s="101">
        <v>43312</v>
      </c>
      <c r="B32" s="102">
        <v>7973</v>
      </c>
      <c r="C32" s="103"/>
      <c r="D32" s="103"/>
      <c r="E32" s="103"/>
      <c r="F32" s="103"/>
      <c r="G32" s="86"/>
    </row>
    <row r="33" ht="17.4" hidden="1" spans="1:7">
      <c r="A33" s="101">
        <v>43313</v>
      </c>
      <c r="B33" s="102">
        <v>8313</v>
      </c>
      <c r="C33" s="103" t="str">
        <f>TEXT(A33,"aaaa")</f>
        <v>星期三</v>
      </c>
      <c r="D33" s="103"/>
      <c r="E33" s="103"/>
      <c r="F33" s="103"/>
      <c r="G33" s="86"/>
    </row>
    <row r="34" ht="17.4" hidden="1" spans="1:7">
      <c r="A34" s="101">
        <v>43314</v>
      </c>
      <c r="B34" s="102">
        <v>7312</v>
      </c>
      <c r="C34" s="103" t="str">
        <f t="shared" ref="C34:C52" si="0">TEXT(A34,"aaaa")</f>
        <v>星期四</v>
      </c>
      <c r="D34" s="103"/>
      <c r="E34" s="103"/>
      <c r="F34" s="103"/>
      <c r="G34" s="86"/>
    </row>
    <row r="35" ht="17.4" hidden="1" spans="1:7">
      <c r="A35" s="101">
        <v>43315</v>
      </c>
      <c r="B35" s="102">
        <v>7885</v>
      </c>
      <c r="C35" s="103" t="str">
        <f t="shared" si="0"/>
        <v>星期五</v>
      </c>
      <c r="D35" s="103"/>
      <c r="E35" s="103"/>
      <c r="F35" s="103"/>
      <c r="G35" s="86"/>
    </row>
    <row r="36" ht="17.4" hidden="1" spans="1:7">
      <c r="A36" s="101">
        <v>43316</v>
      </c>
      <c r="B36" s="102">
        <v>8523</v>
      </c>
      <c r="C36" s="103" t="str">
        <f t="shared" si="0"/>
        <v>星期六</v>
      </c>
      <c r="D36" s="103"/>
      <c r="E36" s="103"/>
      <c r="F36" s="103"/>
      <c r="G36" s="86"/>
    </row>
    <row r="37" ht="17.4" hidden="1" spans="1:7">
      <c r="A37" s="101">
        <v>43317</v>
      </c>
      <c r="B37" s="102">
        <v>9325</v>
      </c>
      <c r="C37" s="103" t="str">
        <f t="shared" si="0"/>
        <v>星期日</v>
      </c>
      <c r="D37" s="103"/>
      <c r="E37" s="103"/>
      <c r="F37" s="103"/>
      <c r="G37" s="86"/>
    </row>
    <row r="38" ht="17.4" hidden="1" spans="1:7">
      <c r="A38" s="101">
        <v>43318</v>
      </c>
      <c r="B38" s="102">
        <v>8352</v>
      </c>
      <c r="C38" s="103" t="str">
        <f t="shared" si="0"/>
        <v>星期一</v>
      </c>
      <c r="D38" s="103"/>
      <c r="E38" s="103"/>
      <c r="F38" s="103"/>
      <c r="G38" s="86"/>
    </row>
    <row r="39" ht="17.4" hidden="1" spans="1:7">
      <c r="A39" s="101">
        <v>43319</v>
      </c>
      <c r="B39" s="102">
        <v>8133</v>
      </c>
      <c r="C39" s="103" t="str">
        <f t="shared" si="0"/>
        <v>星期二</v>
      </c>
      <c r="D39" s="103"/>
      <c r="E39" s="103"/>
      <c r="F39" s="103"/>
      <c r="G39" s="86"/>
    </row>
    <row r="40" ht="17.4" hidden="1" spans="1:7">
      <c r="A40" s="101">
        <v>43320</v>
      </c>
      <c r="B40" s="102">
        <v>8190</v>
      </c>
      <c r="C40" s="103" t="str">
        <f t="shared" si="0"/>
        <v>星期三</v>
      </c>
      <c r="D40" s="103"/>
      <c r="E40" s="103"/>
      <c r="F40" s="103"/>
      <c r="G40" s="86"/>
    </row>
    <row r="41" ht="17.4" hidden="1" spans="1:7">
      <c r="A41" s="101">
        <v>43321</v>
      </c>
      <c r="B41" s="102">
        <v>8269</v>
      </c>
      <c r="C41" s="103" t="str">
        <f t="shared" si="0"/>
        <v>星期四</v>
      </c>
      <c r="D41" s="103"/>
      <c r="E41" s="103"/>
      <c r="F41" s="103"/>
      <c r="G41" s="86"/>
    </row>
    <row r="42" ht="17.4" hidden="1" spans="1:7">
      <c r="A42" s="101">
        <v>43322</v>
      </c>
      <c r="B42" s="102">
        <v>7361</v>
      </c>
      <c r="C42" s="103" t="str">
        <f t="shared" si="0"/>
        <v>星期五</v>
      </c>
      <c r="D42" s="103"/>
      <c r="E42" s="103"/>
      <c r="F42" s="103"/>
      <c r="G42" s="86"/>
    </row>
    <row r="43" ht="17.4" hidden="1" spans="1:7">
      <c r="A43" s="101">
        <v>43323</v>
      </c>
      <c r="B43" s="102">
        <v>8273</v>
      </c>
      <c r="C43" s="103" t="str">
        <f t="shared" si="0"/>
        <v>星期六</v>
      </c>
      <c r="D43" s="103"/>
      <c r="E43" s="103"/>
      <c r="F43" s="103"/>
      <c r="G43" s="86"/>
    </row>
    <row r="44" ht="17.4" hidden="1" spans="1:7">
      <c r="A44" s="101">
        <v>43324</v>
      </c>
      <c r="B44" s="102">
        <v>8543</v>
      </c>
      <c r="C44" s="103" t="str">
        <f t="shared" si="0"/>
        <v>星期日</v>
      </c>
      <c r="D44" s="103"/>
      <c r="E44" s="103"/>
      <c r="F44" s="103"/>
      <c r="G44" s="86"/>
    </row>
    <row r="45" ht="17.4" hidden="1" spans="1:7">
      <c r="A45" s="101">
        <v>43325</v>
      </c>
      <c r="B45" s="102">
        <v>8331</v>
      </c>
      <c r="C45" s="103" t="str">
        <f t="shared" si="0"/>
        <v>星期一</v>
      </c>
      <c r="D45" s="103"/>
      <c r="E45" s="103"/>
      <c r="F45" s="103"/>
      <c r="G45" s="86"/>
    </row>
    <row r="46" ht="17.4" hidden="1" spans="1:7">
      <c r="A46" s="101">
        <v>43326</v>
      </c>
      <c r="B46" s="102">
        <v>8198</v>
      </c>
      <c r="C46" s="103" t="str">
        <f t="shared" si="0"/>
        <v>星期二</v>
      </c>
      <c r="D46" s="103"/>
      <c r="E46" s="103"/>
      <c r="F46" s="103"/>
      <c r="G46" s="86"/>
    </row>
    <row r="47" ht="17.4" hidden="1" spans="1:7">
      <c r="A47" s="101">
        <v>43327</v>
      </c>
      <c r="B47" s="102">
        <v>7953</v>
      </c>
      <c r="C47" s="103" t="str">
        <f t="shared" si="0"/>
        <v>星期三</v>
      </c>
      <c r="D47" s="103"/>
      <c r="E47" s="103"/>
      <c r="F47" s="103"/>
      <c r="G47" s="86"/>
    </row>
    <row r="48" ht="17.4" hidden="1" spans="1:7">
      <c r="A48" s="101">
        <v>43328</v>
      </c>
      <c r="B48" s="102">
        <v>7633</v>
      </c>
      <c r="C48" s="103" t="str">
        <f t="shared" si="0"/>
        <v>星期四</v>
      </c>
      <c r="D48" s="103"/>
      <c r="E48" s="103"/>
      <c r="F48" s="103"/>
      <c r="G48" s="86"/>
    </row>
    <row r="49" ht="17.4" hidden="1" spans="1:7">
      <c r="A49" s="101">
        <v>43329</v>
      </c>
      <c r="B49" s="102">
        <v>7774</v>
      </c>
      <c r="C49" s="103" t="str">
        <f t="shared" si="0"/>
        <v>星期五</v>
      </c>
      <c r="D49" s="103"/>
      <c r="E49" s="103"/>
      <c r="F49" s="103"/>
      <c r="G49" s="86"/>
    </row>
    <row r="50" ht="17.4" hidden="1" spans="1:7">
      <c r="A50" s="101">
        <v>43330</v>
      </c>
      <c r="B50" s="102">
        <v>8022</v>
      </c>
      <c r="C50" s="103" t="str">
        <f t="shared" si="0"/>
        <v>星期六</v>
      </c>
      <c r="D50" s="103"/>
      <c r="E50" s="103"/>
      <c r="F50" s="103"/>
      <c r="G50" s="86"/>
    </row>
    <row r="51" ht="17.4" hidden="1" spans="1:7">
      <c r="A51" s="101">
        <v>43331</v>
      </c>
      <c r="B51" s="102">
        <v>8544</v>
      </c>
      <c r="C51" s="103" t="str">
        <f t="shared" si="0"/>
        <v>星期日</v>
      </c>
      <c r="D51" s="103"/>
      <c r="E51" s="103"/>
      <c r="F51" s="103"/>
      <c r="G51" s="86"/>
    </row>
    <row r="52" ht="17.4" hidden="1" spans="1:7">
      <c r="A52" s="101">
        <v>43332</v>
      </c>
      <c r="B52" s="105">
        <v>7842</v>
      </c>
      <c r="C52" s="103" t="str">
        <f t="shared" si="0"/>
        <v>星期一</v>
      </c>
      <c r="D52" s="103"/>
      <c r="E52" s="103"/>
      <c r="F52" s="103"/>
      <c r="G52" s="86"/>
    </row>
    <row r="53" ht="17.4" hidden="1" spans="1:7">
      <c r="A53" s="101">
        <v>43333</v>
      </c>
      <c r="B53" s="105">
        <v>7803</v>
      </c>
      <c r="C53" s="103"/>
      <c r="D53" s="103"/>
      <c r="E53" s="103"/>
      <c r="F53" s="103"/>
      <c r="G53" s="86"/>
    </row>
    <row r="54" ht="17.4" hidden="1" spans="1:7">
      <c r="A54" s="101">
        <v>43334</v>
      </c>
      <c r="B54" s="105">
        <v>8168</v>
      </c>
      <c r="C54" s="103"/>
      <c r="D54" s="103"/>
      <c r="E54" s="103"/>
      <c r="F54" s="103"/>
      <c r="G54" s="86"/>
    </row>
    <row r="55" ht="17.4" hidden="1" spans="1:7">
      <c r="A55" s="101">
        <v>43335</v>
      </c>
      <c r="B55" s="105">
        <v>8624</v>
      </c>
      <c r="C55" s="103"/>
      <c r="D55" s="103"/>
      <c r="E55" s="103"/>
      <c r="F55" s="103"/>
      <c r="G55" s="86"/>
    </row>
    <row r="56" ht="17.4" hidden="1" spans="1:7">
      <c r="A56" s="101">
        <v>43336</v>
      </c>
      <c r="B56" s="105">
        <v>8493</v>
      </c>
      <c r="C56" s="103"/>
      <c r="D56" s="103"/>
      <c r="E56" s="103"/>
      <c r="F56" s="103"/>
      <c r="G56" s="86"/>
    </row>
    <row r="57" ht="17.4" hidden="1" spans="1:7">
      <c r="A57" s="101">
        <v>43337</v>
      </c>
      <c r="B57" s="105">
        <v>8586</v>
      </c>
      <c r="C57" s="103"/>
      <c r="D57" s="103"/>
      <c r="E57" s="103"/>
      <c r="F57" s="103"/>
      <c r="G57" s="86"/>
    </row>
    <row r="58" ht="17.4" hidden="1" spans="1:7">
      <c r="A58" s="101">
        <v>43338</v>
      </c>
      <c r="B58" s="105">
        <v>7778</v>
      </c>
      <c r="C58" s="103"/>
      <c r="D58" s="103"/>
      <c r="E58" s="103"/>
      <c r="F58" s="103"/>
      <c r="G58" s="86"/>
    </row>
    <row r="59" ht="17.4" hidden="1" spans="1:7">
      <c r="A59" s="101">
        <v>43339</v>
      </c>
      <c r="B59" s="105">
        <v>7214</v>
      </c>
      <c r="C59" s="103"/>
      <c r="D59" s="103"/>
      <c r="E59" s="103"/>
      <c r="F59" s="103"/>
      <c r="G59" s="86"/>
    </row>
    <row r="60" ht="17.4" hidden="1" spans="1:7">
      <c r="A60" s="101">
        <v>43340</v>
      </c>
      <c r="B60" s="105">
        <v>7364</v>
      </c>
      <c r="C60" s="103"/>
      <c r="D60" s="103"/>
      <c r="E60" s="103"/>
      <c r="F60" s="103"/>
      <c r="G60" s="86"/>
    </row>
    <row r="61" ht="17.4" hidden="1" spans="1:7">
      <c r="A61" s="101">
        <v>43341</v>
      </c>
      <c r="B61" s="105">
        <v>7922</v>
      </c>
      <c r="C61" s="103"/>
      <c r="D61" s="103"/>
      <c r="E61" s="103"/>
      <c r="F61" s="103"/>
      <c r="G61" s="86"/>
    </row>
    <row r="62" ht="17.4" hidden="1" spans="1:7">
      <c r="A62" s="101">
        <v>43342</v>
      </c>
      <c r="B62" s="105">
        <v>8490</v>
      </c>
      <c r="C62" s="103"/>
      <c r="D62" s="103"/>
      <c r="E62" s="103"/>
      <c r="F62" s="103"/>
      <c r="G62" s="86"/>
    </row>
    <row r="63" ht="17.4" hidden="1" spans="1:7">
      <c r="A63" s="101">
        <v>43343</v>
      </c>
      <c r="B63" s="105">
        <v>8527</v>
      </c>
      <c r="C63" s="103"/>
      <c r="D63" s="103"/>
      <c r="E63" s="103"/>
      <c r="F63" s="103"/>
      <c r="G63" s="86"/>
    </row>
    <row r="64" ht="17.4" hidden="1" spans="1:7">
      <c r="A64" s="101">
        <v>43374</v>
      </c>
      <c r="B64" s="105">
        <v>8916</v>
      </c>
      <c r="C64" s="103"/>
      <c r="D64" s="103"/>
      <c r="E64" s="103"/>
      <c r="F64" s="103"/>
      <c r="G64" s="86"/>
    </row>
    <row r="65" ht="17.4" hidden="1" spans="1:7">
      <c r="A65" s="101">
        <v>43375</v>
      </c>
      <c r="B65" s="105">
        <v>7078</v>
      </c>
      <c r="C65" s="103"/>
      <c r="D65" s="103"/>
      <c r="E65" s="103"/>
      <c r="F65" s="103"/>
      <c r="G65" s="86"/>
    </row>
    <row r="66" ht="17.4" hidden="1" spans="1:7">
      <c r="A66" s="101">
        <v>43376</v>
      </c>
      <c r="B66" s="105">
        <v>7182</v>
      </c>
      <c r="C66" s="103"/>
      <c r="D66" s="103"/>
      <c r="E66" s="103"/>
      <c r="F66" s="103"/>
      <c r="G66" s="86"/>
    </row>
    <row r="67" ht="17.4" hidden="1" spans="1:7">
      <c r="A67" s="101">
        <v>43377</v>
      </c>
      <c r="B67" s="105">
        <v>7484</v>
      </c>
      <c r="C67" s="103"/>
      <c r="D67" s="103"/>
      <c r="E67" s="103"/>
      <c r="F67" s="103"/>
      <c r="G67" s="86"/>
    </row>
    <row r="68" ht="17.4" hidden="1" spans="1:7">
      <c r="A68" s="101">
        <v>43378</v>
      </c>
      <c r="B68" s="105">
        <v>7276</v>
      </c>
      <c r="C68" s="103"/>
      <c r="D68" s="103"/>
      <c r="E68" s="103"/>
      <c r="F68" s="103"/>
      <c r="G68" s="86"/>
    </row>
    <row r="69" ht="17.4" hidden="1" spans="1:7">
      <c r="A69" s="101">
        <v>43379</v>
      </c>
      <c r="B69" s="105">
        <v>7141</v>
      </c>
      <c r="C69" s="103"/>
      <c r="D69" s="103"/>
      <c r="E69" s="103"/>
      <c r="F69" s="103"/>
      <c r="G69" s="86"/>
    </row>
    <row r="70" ht="17.4" hidden="1" spans="1:7">
      <c r="A70" s="101">
        <v>43380</v>
      </c>
      <c r="B70" s="105">
        <v>7730</v>
      </c>
      <c r="C70" s="103"/>
      <c r="D70" s="103"/>
      <c r="E70" s="103"/>
      <c r="F70" s="103"/>
      <c r="G70" s="86"/>
    </row>
    <row r="71" ht="17.4" hidden="1" spans="1:7">
      <c r="A71" s="101">
        <v>43381</v>
      </c>
      <c r="B71" s="105">
        <v>7473</v>
      </c>
      <c r="C71" s="103"/>
      <c r="D71" s="103"/>
      <c r="E71" s="103"/>
      <c r="F71" s="103"/>
      <c r="G71" s="86"/>
    </row>
    <row r="72" ht="17.4" hidden="1" spans="1:7">
      <c r="A72" s="101">
        <v>43382</v>
      </c>
      <c r="B72" s="105">
        <v>7983</v>
      </c>
      <c r="C72" s="103"/>
      <c r="D72" s="103"/>
      <c r="E72" s="103"/>
      <c r="F72" s="103"/>
      <c r="G72" s="86"/>
    </row>
    <row r="73" ht="17.4" hidden="1" spans="1:7">
      <c r="A73" s="101">
        <v>43383</v>
      </c>
      <c r="B73" s="105">
        <v>8118</v>
      </c>
      <c r="C73" s="103"/>
      <c r="D73" s="103"/>
      <c r="E73" s="103"/>
      <c r="F73" s="103"/>
      <c r="G73" s="86"/>
    </row>
    <row r="74" ht="17.4" hidden="1" spans="1:7">
      <c r="A74" s="101">
        <v>43384</v>
      </c>
      <c r="B74" s="105">
        <v>8266</v>
      </c>
      <c r="C74" s="103"/>
      <c r="D74" s="103"/>
      <c r="E74" s="103"/>
      <c r="F74" s="103"/>
      <c r="G74" s="86"/>
    </row>
    <row r="75" ht="17.4" hidden="1" spans="1:7">
      <c r="A75" s="101">
        <v>43385</v>
      </c>
      <c r="B75" s="105">
        <v>8322</v>
      </c>
      <c r="C75" s="103"/>
      <c r="D75" s="103"/>
      <c r="E75" s="103"/>
      <c r="F75" s="103"/>
      <c r="G75" s="86"/>
    </row>
    <row r="76" ht="17.4" hidden="1" spans="1:7">
      <c r="A76" s="101">
        <v>43386</v>
      </c>
      <c r="B76" s="105">
        <v>8980</v>
      </c>
      <c r="C76" s="103"/>
      <c r="D76" s="103"/>
      <c r="E76" s="103"/>
      <c r="F76" s="103"/>
      <c r="G76" s="86"/>
    </row>
    <row r="77" ht="17.4" hidden="1" spans="1:7">
      <c r="A77" s="101">
        <v>43387</v>
      </c>
      <c r="B77" s="105">
        <v>10005</v>
      </c>
      <c r="C77" s="103"/>
      <c r="D77" s="103"/>
      <c r="E77" s="103"/>
      <c r="F77" s="103"/>
      <c r="G77" s="86"/>
    </row>
    <row r="78" ht="17.4" hidden="1" spans="1:7">
      <c r="A78" s="101">
        <v>43388</v>
      </c>
      <c r="B78" s="105">
        <v>9738</v>
      </c>
      <c r="C78" s="103"/>
      <c r="D78" s="103"/>
      <c r="E78" s="103"/>
      <c r="F78" s="103"/>
      <c r="G78" s="86"/>
    </row>
    <row r="79" ht="17.4" hidden="1" spans="1:7">
      <c r="A79" s="101">
        <v>43389</v>
      </c>
      <c r="B79" s="105">
        <v>9794</v>
      </c>
      <c r="C79" s="103"/>
      <c r="D79" s="103"/>
      <c r="E79" s="103"/>
      <c r="F79" s="103"/>
      <c r="G79" s="86"/>
    </row>
    <row r="80" ht="17.4" hidden="1" spans="1:7">
      <c r="A80" s="101">
        <v>43390</v>
      </c>
      <c r="B80" s="105">
        <v>9911</v>
      </c>
      <c r="C80" s="103"/>
      <c r="D80" s="103"/>
      <c r="E80" s="103"/>
      <c r="F80" s="103"/>
      <c r="G80" s="86"/>
    </row>
    <row r="81" ht="17.4" hidden="1" spans="1:7">
      <c r="A81" s="101">
        <v>43391</v>
      </c>
      <c r="B81" s="105">
        <v>10474</v>
      </c>
      <c r="C81" s="103"/>
      <c r="D81" s="103"/>
      <c r="E81" s="103"/>
      <c r="F81" s="103"/>
      <c r="G81" s="86"/>
    </row>
    <row r="82" ht="17.4" hidden="1" spans="1:7">
      <c r="A82" s="101">
        <v>43392</v>
      </c>
      <c r="B82" s="105">
        <v>10900</v>
      </c>
      <c r="C82" s="103"/>
      <c r="D82" s="103"/>
      <c r="E82" s="103"/>
      <c r="F82" s="103"/>
      <c r="G82" s="86"/>
    </row>
    <row r="83" ht="17.4" hidden="1" spans="1:7">
      <c r="A83" s="101">
        <v>43393</v>
      </c>
      <c r="B83" s="105">
        <v>11382</v>
      </c>
      <c r="C83" s="103"/>
      <c r="D83" s="103"/>
      <c r="E83" s="103"/>
      <c r="F83" s="103"/>
      <c r="G83" s="86"/>
    </row>
    <row r="84" ht="17.4" hidden="1" spans="1:7">
      <c r="A84" s="101">
        <v>43394</v>
      </c>
      <c r="B84" s="105">
        <v>11859</v>
      </c>
      <c r="C84" s="103"/>
      <c r="D84" s="103"/>
      <c r="E84" s="103"/>
      <c r="F84" s="103"/>
      <c r="G84" s="86"/>
    </row>
    <row r="85" ht="17.4" hidden="1" spans="1:7">
      <c r="A85" s="101">
        <v>43395</v>
      </c>
      <c r="B85" s="105">
        <v>11283</v>
      </c>
      <c r="C85" s="103"/>
      <c r="D85" s="103"/>
      <c r="E85" s="103"/>
      <c r="F85" s="103"/>
      <c r="G85" s="86"/>
    </row>
    <row r="86" ht="17.4" hidden="1" spans="1:7">
      <c r="A86" s="101">
        <v>43396</v>
      </c>
      <c r="B86" s="105">
        <v>11153</v>
      </c>
      <c r="C86" s="103"/>
      <c r="D86" s="103"/>
      <c r="E86" s="103"/>
      <c r="F86" s="103"/>
      <c r="G86" s="86"/>
    </row>
    <row r="87" ht="17.4" hidden="1" spans="1:7">
      <c r="A87" s="101">
        <v>43397</v>
      </c>
      <c r="B87" s="105">
        <v>10690</v>
      </c>
      <c r="C87" s="103"/>
      <c r="D87" s="103"/>
      <c r="E87" s="103"/>
      <c r="F87" s="103"/>
      <c r="G87" s="86"/>
    </row>
    <row r="88" ht="17.4" hidden="1" spans="1:7">
      <c r="A88" s="101">
        <v>43398</v>
      </c>
      <c r="B88" s="105">
        <v>10582</v>
      </c>
      <c r="C88" s="103"/>
      <c r="D88" s="103"/>
      <c r="E88" s="103"/>
      <c r="F88" s="103"/>
      <c r="G88" s="86"/>
    </row>
    <row r="89" ht="17.4" hidden="1" spans="1:7">
      <c r="A89" s="101">
        <v>43399</v>
      </c>
      <c r="B89" s="105">
        <v>9981</v>
      </c>
      <c r="C89" s="103"/>
      <c r="D89" s="103"/>
      <c r="E89" s="103"/>
      <c r="F89" s="103"/>
      <c r="G89" s="86"/>
    </row>
    <row r="90" ht="17.4" hidden="1" spans="1:7">
      <c r="A90" s="101">
        <v>43400</v>
      </c>
      <c r="B90" s="105">
        <v>10227</v>
      </c>
      <c r="C90" s="103"/>
      <c r="D90" s="103"/>
      <c r="E90" s="103"/>
      <c r="F90" s="103"/>
      <c r="G90" s="86"/>
    </row>
    <row r="91" ht="17.4" hidden="1" spans="1:7">
      <c r="A91" s="101">
        <v>43401</v>
      </c>
      <c r="B91" s="105">
        <v>10963</v>
      </c>
      <c r="C91" s="103"/>
      <c r="D91" s="103"/>
      <c r="E91" s="103"/>
      <c r="F91" s="103"/>
      <c r="G91" s="86"/>
    </row>
    <row r="92" ht="17.4" hidden="1" spans="1:7">
      <c r="A92" s="101">
        <v>43402</v>
      </c>
      <c r="B92" s="105">
        <v>10220</v>
      </c>
      <c r="C92" s="103"/>
      <c r="D92" s="103"/>
      <c r="E92" s="103"/>
      <c r="F92" s="103"/>
      <c r="G92" s="86"/>
    </row>
    <row r="93" ht="17.4" hidden="1" spans="1:7">
      <c r="A93" s="101">
        <v>43403</v>
      </c>
      <c r="B93" s="105">
        <v>9869</v>
      </c>
      <c r="C93" s="103"/>
      <c r="D93" s="103"/>
      <c r="E93" s="103"/>
      <c r="F93" s="103"/>
      <c r="G93" s="86"/>
    </row>
    <row r="94" ht="17.4" hidden="1" spans="1:7">
      <c r="A94" s="101">
        <v>43404</v>
      </c>
      <c r="B94" s="105">
        <v>10449</v>
      </c>
      <c r="C94" s="103"/>
      <c r="D94" s="103"/>
      <c r="E94" s="103"/>
      <c r="F94" s="103"/>
      <c r="G94" s="86"/>
    </row>
    <row r="95" ht="17.4" spans="1:7">
      <c r="A95" s="104">
        <v>43405</v>
      </c>
      <c r="B95" s="87">
        <f>'11.1'!F29</f>
        <v>11055</v>
      </c>
      <c r="C95" s="86"/>
      <c r="D95" s="91">
        <f>'11.1'!L29</f>
        <v>3799449.24193058</v>
      </c>
      <c r="E95" s="91">
        <f>'11.1'!M29</f>
        <v>1139662.32354177</v>
      </c>
      <c r="F95" s="106">
        <f>D95/E95</f>
        <v>3.3338377196878</v>
      </c>
      <c r="G95" s="91">
        <f>D95/B95</f>
        <v>343.686046307606</v>
      </c>
    </row>
    <row r="96" ht="17.4" spans="1:7">
      <c r="A96" s="104">
        <v>43406</v>
      </c>
      <c r="B96" s="87">
        <f>'11.2'!F29</f>
        <v>12041</v>
      </c>
      <c r="C96" s="86"/>
      <c r="D96" s="91">
        <f>'11.2'!L29</f>
        <v>4141907.05358504</v>
      </c>
      <c r="E96" s="91">
        <f>'11.2'!M29</f>
        <v>1189519.82602219</v>
      </c>
      <c r="F96" s="106">
        <f t="shared" ref="F96:F122" si="1">D96/E96</f>
        <v>3.48199917561338</v>
      </c>
      <c r="G96" s="91">
        <f t="shared" ref="G96:G122" si="2">D96/B96</f>
        <v>343.983643682837</v>
      </c>
    </row>
    <row r="97" ht="17.4" spans="1:7">
      <c r="A97" s="104">
        <v>43407</v>
      </c>
      <c r="B97" s="87">
        <f>'11.3'!F29</f>
        <v>12661</v>
      </c>
      <c r="C97" s="86"/>
      <c r="D97" s="91">
        <f>'11.3'!L29</f>
        <v>4391644.04454457</v>
      </c>
      <c r="E97" s="91">
        <f>'11.3'!M29</f>
        <v>1237923.69045742</v>
      </c>
      <c r="F97" s="106">
        <f t="shared" si="1"/>
        <v>3.54758865865297</v>
      </c>
      <c r="G97" s="91">
        <f t="shared" si="2"/>
        <v>346.863916321347</v>
      </c>
    </row>
    <row r="98" ht="17.4" spans="1:7">
      <c r="A98" s="104">
        <v>43408</v>
      </c>
      <c r="B98" s="87">
        <f>'11.4'!F29</f>
        <v>12951</v>
      </c>
      <c r="C98" s="86"/>
      <c r="D98" s="91">
        <f>'11.4'!L29</f>
        <v>4481118.28710609</v>
      </c>
      <c r="E98" s="91">
        <f>'11.4'!M29</f>
        <v>1238272.21793015</v>
      </c>
      <c r="F98" s="106">
        <f t="shared" si="1"/>
        <v>3.61884747329352</v>
      </c>
      <c r="G98" s="91">
        <f t="shared" si="2"/>
        <v>346.005581584904</v>
      </c>
    </row>
    <row r="99" ht="17.4" spans="1:7">
      <c r="A99" s="104">
        <v>43409</v>
      </c>
      <c r="B99" s="87">
        <f>'11.5'!F29</f>
        <v>11779</v>
      </c>
      <c r="C99" s="86"/>
      <c r="D99" s="91">
        <f>'11.5'!L29</f>
        <v>3892330.77706799</v>
      </c>
      <c r="E99" s="91">
        <f>'11.5'!M29</f>
        <v>1150124.5770836</v>
      </c>
      <c r="F99" s="106">
        <f t="shared" si="1"/>
        <v>3.38426884758682</v>
      </c>
      <c r="G99" s="91">
        <f t="shared" si="2"/>
        <v>330.446623403344</v>
      </c>
    </row>
    <row r="100" ht="17.4" spans="1:7">
      <c r="A100" s="104">
        <v>43410</v>
      </c>
      <c r="B100" s="87">
        <f>'11.6'!F29</f>
        <v>11187</v>
      </c>
      <c r="C100" s="86"/>
      <c r="D100" s="91">
        <f>'11.6'!L29</f>
        <v>3694580.2040257</v>
      </c>
      <c r="E100" s="91">
        <f>'11.6'!M29</f>
        <v>1215731.55446655</v>
      </c>
      <c r="F100" s="106">
        <f t="shared" si="1"/>
        <v>3.0389769768268</v>
      </c>
      <c r="G100" s="91">
        <f t="shared" si="2"/>
        <v>330.256566016421</v>
      </c>
    </row>
    <row r="101" ht="17.4" spans="1:7">
      <c r="A101" s="104">
        <v>43411</v>
      </c>
      <c r="B101" s="87">
        <f>'11.7'!F29</f>
        <v>10938</v>
      </c>
      <c r="C101" s="86"/>
      <c r="D101" s="91">
        <f>'11.7'!L29</f>
        <v>3687442.47990432</v>
      </c>
      <c r="E101" s="91">
        <f>'11.7'!M29</f>
        <v>1121422.68219719</v>
      </c>
      <c r="F101" s="106">
        <f t="shared" si="1"/>
        <v>3.28818253673946</v>
      </c>
      <c r="G101" s="91">
        <f t="shared" si="2"/>
        <v>337.12218686271</v>
      </c>
    </row>
    <row r="102" ht="17.4" spans="1:7">
      <c r="A102" s="104">
        <v>43412</v>
      </c>
      <c r="B102" s="87">
        <f>'11.8'!F29</f>
        <v>10949</v>
      </c>
      <c r="C102" s="86"/>
      <c r="D102" s="91">
        <f>'11.8'!L29</f>
        <v>3730585.82955228</v>
      </c>
      <c r="E102" s="91">
        <f>'11.8'!M29</f>
        <v>1138903.41650336</v>
      </c>
      <c r="F102" s="106">
        <f t="shared" si="1"/>
        <v>3.27559455480945</v>
      </c>
      <c r="G102" s="91">
        <f t="shared" si="2"/>
        <v>340.723886158762</v>
      </c>
    </row>
    <row r="103" ht="17.4" spans="1:7">
      <c r="A103" s="104">
        <v>43413</v>
      </c>
      <c r="B103" s="87">
        <f>'11.9'!F29</f>
        <v>10537</v>
      </c>
      <c r="C103" s="86"/>
      <c r="D103" s="91">
        <f>'11.9'!L29</f>
        <v>3516286.16263232</v>
      </c>
      <c r="E103" s="91">
        <f>'11.9'!M29</f>
        <v>1108853.3096846</v>
      </c>
      <c r="F103" s="106">
        <f t="shared" si="1"/>
        <v>3.17110129168707</v>
      </c>
      <c r="G103" s="91">
        <f t="shared" si="2"/>
        <v>333.708471351648</v>
      </c>
    </row>
    <row r="104" ht="17.4" spans="1:7">
      <c r="A104" s="104">
        <v>43414</v>
      </c>
      <c r="B104" s="87">
        <f>'11.10'!F29</f>
        <v>10474</v>
      </c>
      <c r="C104" s="86"/>
      <c r="D104" s="91">
        <f>'11.10'!L29</f>
        <v>3546055.17975554</v>
      </c>
      <c r="E104" s="91">
        <f>'11.10'!M29</f>
        <v>1062351.62218174</v>
      </c>
      <c r="F104" s="106">
        <f t="shared" si="1"/>
        <v>3.33792983953189</v>
      </c>
      <c r="G104" s="91">
        <f t="shared" si="2"/>
        <v>338.557874714105</v>
      </c>
    </row>
    <row r="105" ht="17.4" spans="1:7">
      <c r="A105" s="104">
        <v>43415</v>
      </c>
      <c r="B105" s="87">
        <f>'11.11'!F29</f>
        <v>12348</v>
      </c>
      <c r="C105" s="86"/>
      <c r="D105" s="91">
        <f>'11.11'!L29</f>
        <v>4093649.03996855</v>
      </c>
      <c r="E105" s="91">
        <f>'11.11'!M29</f>
        <v>1131051.2334568</v>
      </c>
      <c r="F105" s="106">
        <f t="shared" si="1"/>
        <v>3.61933121938009</v>
      </c>
      <c r="G105" s="91">
        <f t="shared" si="2"/>
        <v>331.52324586723</v>
      </c>
    </row>
    <row r="106" ht="17.4" spans="1:7">
      <c r="A106" s="104">
        <v>43416</v>
      </c>
      <c r="B106" s="87">
        <f>'11.12'!F29</f>
        <v>11216</v>
      </c>
      <c r="C106" s="86"/>
      <c r="D106" s="91">
        <f>'11.12'!L29</f>
        <v>3782110.46289511</v>
      </c>
      <c r="E106" s="91">
        <f>'11.2'!M29</f>
        <v>1189519.82602219</v>
      </c>
      <c r="F106" s="106">
        <f t="shared" si="1"/>
        <v>3.17952704961855</v>
      </c>
      <c r="G106" s="91">
        <f t="shared" si="2"/>
        <v>337.206710315185</v>
      </c>
    </row>
    <row r="107" ht="17.4" spans="1:7">
      <c r="A107" s="104">
        <v>43417</v>
      </c>
      <c r="B107" s="87">
        <f>'11.13'!F29</f>
        <v>11737</v>
      </c>
      <c r="C107" s="86"/>
      <c r="D107" s="91">
        <f>'11.13'!L29</f>
        <v>3967220.87593325</v>
      </c>
      <c r="E107" s="91">
        <f>'11.13'!M29</f>
        <v>1161760.655664</v>
      </c>
      <c r="F107" s="106">
        <f t="shared" si="1"/>
        <v>3.41483493746464</v>
      </c>
      <c r="G107" s="91">
        <f t="shared" si="2"/>
        <v>338.009787503898</v>
      </c>
    </row>
    <row r="108" ht="17.4" spans="1:7">
      <c r="A108" s="104">
        <v>43418</v>
      </c>
      <c r="B108" s="87">
        <f>'11.14'!F29</f>
        <v>11732</v>
      </c>
      <c r="C108" s="86"/>
      <c r="D108" s="91">
        <f>'11.14'!L29</f>
        <v>3941647.98147737</v>
      </c>
      <c r="E108" s="91">
        <f>'11.14'!M29</f>
        <v>1160861.02455898</v>
      </c>
      <c r="F108" s="106">
        <f t="shared" si="1"/>
        <v>3.39545208090248</v>
      </c>
      <c r="G108" s="91">
        <f t="shared" si="2"/>
        <v>335.974086385729</v>
      </c>
    </row>
    <row r="109" ht="17.4" spans="1:7">
      <c r="A109" s="104">
        <v>43419</v>
      </c>
      <c r="B109" s="87">
        <f>'11.15'!F29</f>
        <v>11243</v>
      </c>
      <c r="C109" s="86"/>
      <c r="D109" s="91">
        <f>'11.15'!L29</f>
        <v>3713247.88208369</v>
      </c>
      <c r="E109" s="91">
        <f>'11.15'!M29</f>
        <v>1149059.82850531</v>
      </c>
      <c r="F109" s="106">
        <f t="shared" si="1"/>
        <v>3.23155312714557</v>
      </c>
      <c r="G109" s="91">
        <f t="shared" si="2"/>
        <v>330.271980973378</v>
      </c>
    </row>
    <row r="110" ht="17.4" spans="1:7">
      <c r="A110" s="104">
        <v>43420</v>
      </c>
      <c r="B110" s="87">
        <f>'11.16'!F29</f>
        <v>10985</v>
      </c>
      <c r="C110" s="86"/>
      <c r="D110" s="91">
        <f>'11.16'!L29</f>
        <v>3712540.83060151</v>
      </c>
      <c r="E110" s="91">
        <f>'11.16'!M29</f>
        <v>1126486.16340458</v>
      </c>
      <c r="F110" s="106">
        <f t="shared" si="1"/>
        <v>3.29568258466761</v>
      </c>
      <c r="G110" s="91">
        <f t="shared" si="2"/>
        <v>337.964572653756</v>
      </c>
    </row>
    <row r="111" ht="17.4" spans="1:7">
      <c r="A111" s="104">
        <v>43421</v>
      </c>
      <c r="B111" s="87">
        <f>'11.17'!F29</f>
        <v>11615</v>
      </c>
      <c r="C111" s="86"/>
      <c r="D111" s="91">
        <f>'11.17'!L29</f>
        <v>3697183.42646585</v>
      </c>
      <c r="E111" s="91">
        <f>'11.17'!M29</f>
        <v>1177973.60617385</v>
      </c>
      <c r="F111" s="106">
        <f t="shared" si="1"/>
        <v>3.1385961511265</v>
      </c>
      <c r="G111" s="91">
        <f t="shared" si="2"/>
        <v>318.31109999706</v>
      </c>
    </row>
    <row r="112" ht="17.4" spans="1:7">
      <c r="A112" s="104">
        <v>43422</v>
      </c>
      <c r="B112" s="87">
        <f>'11.18'!F29</f>
        <v>11194</v>
      </c>
      <c r="C112" s="86"/>
      <c r="D112" s="91">
        <f>'11.18'!L29</f>
        <v>3768157.66923715</v>
      </c>
      <c r="E112" s="91">
        <f>'11.18'!M29</f>
        <v>1148343.41876788</v>
      </c>
      <c r="F112" s="106">
        <f t="shared" si="1"/>
        <v>3.2813856966936</v>
      </c>
      <c r="G112" s="91">
        <f t="shared" si="2"/>
        <v>336.622982779806</v>
      </c>
    </row>
    <row r="113" ht="17.4" spans="1:7">
      <c r="A113" s="104">
        <v>43423</v>
      </c>
      <c r="B113" s="87">
        <f>'11.19'!F29</f>
        <v>10359</v>
      </c>
      <c r="C113" s="86"/>
      <c r="D113" s="91">
        <f>'11.19'!L29</f>
        <v>3391806.30988117</v>
      </c>
      <c r="E113" s="91">
        <f>'11.19'!M29</f>
        <v>1066002.69947031</v>
      </c>
      <c r="F113" s="106">
        <f t="shared" si="1"/>
        <v>3.18179898753215</v>
      </c>
      <c r="G113" s="91">
        <f t="shared" si="2"/>
        <v>327.426036285469</v>
      </c>
    </row>
    <row r="114" ht="17.4" spans="1:7">
      <c r="A114" s="104">
        <v>43424</v>
      </c>
      <c r="B114" s="87">
        <f>'11.20'!F29</f>
        <v>10311</v>
      </c>
      <c r="C114" s="86"/>
      <c r="D114" s="91">
        <f>'11.20'!L29</f>
        <v>3466124.37409891</v>
      </c>
      <c r="E114" s="91">
        <f>'11.20'!M29</f>
        <v>1024834.28844443</v>
      </c>
      <c r="F114" s="106">
        <f t="shared" si="1"/>
        <v>3.38213154378358</v>
      </c>
      <c r="G114" s="91">
        <f t="shared" si="2"/>
        <v>336.157925913967</v>
      </c>
    </row>
    <row r="115" ht="17.4" spans="1:7">
      <c r="A115" s="104">
        <v>43425</v>
      </c>
      <c r="B115" s="87">
        <f>'11.21'!F29</f>
        <v>9983</v>
      </c>
      <c r="C115" s="86"/>
      <c r="D115" s="91">
        <f>'11.21'!L29</f>
        <v>3357510.5091761</v>
      </c>
      <c r="E115" s="91">
        <f>'11.21'!M29</f>
        <v>1085230.3065081</v>
      </c>
      <c r="F115" s="106">
        <f t="shared" si="1"/>
        <v>3.09382302451488</v>
      </c>
      <c r="G115" s="91">
        <f t="shared" si="2"/>
        <v>336.322799677061</v>
      </c>
    </row>
    <row r="116" ht="17.4" spans="1:11">
      <c r="A116" s="104">
        <v>43426</v>
      </c>
      <c r="B116" s="87">
        <f>'11.22'!F29</f>
        <v>10440</v>
      </c>
      <c r="C116" s="86"/>
      <c r="D116" s="91">
        <f>'11.22'!L29</f>
        <v>3459093.30461414</v>
      </c>
      <c r="E116" s="91">
        <f>'11.22'!M29</f>
        <v>1150691.34237718</v>
      </c>
      <c r="F116" s="106">
        <f t="shared" si="1"/>
        <v>3.00610005239815</v>
      </c>
      <c r="G116" s="91">
        <f t="shared" si="2"/>
        <v>331.330776304036</v>
      </c>
      <c r="K116" s="109">
        <v>105032402.930522</v>
      </c>
    </row>
    <row r="117" ht="17.4" spans="1:7">
      <c r="A117" s="104">
        <v>43427</v>
      </c>
      <c r="B117" s="87">
        <f>'11.23'!F29</f>
        <v>10961</v>
      </c>
      <c r="C117" s="86"/>
      <c r="D117" s="91">
        <f>'11.23'!L29</f>
        <v>3769903.62572744</v>
      </c>
      <c r="E117" s="91">
        <f>'11.23'!M29</f>
        <v>1174666.97992044</v>
      </c>
      <c r="F117" s="106">
        <f t="shared" si="1"/>
        <v>3.20933821259092</v>
      </c>
      <c r="G117" s="91">
        <f t="shared" si="2"/>
        <v>343.937927718953</v>
      </c>
    </row>
    <row r="118" ht="17.4" spans="1:7">
      <c r="A118" s="104">
        <v>43428</v>
      </c>
      <c r="B118" s="87">
        <f>'11.24'!F29</f>
        <v>11427</v>
      </c>
      <c r="C118" s="86"/>
      <c r="D118" s="91">
        <f>'11.24'!L29</f>
        <v>3986595.2408921</v>
      </c>
      <c r="E118" s="91">
        <f>'11.24'!M29</f>
        <v>1161676.7265031</v>
      </c>
      <c r="F118" s="106">
        <f t="shared" si="1"/>
        <v>3.43175958503759</v>
      </c>
      <c r="G118" s="91">
        <f t="shared" si="2"/>
        <v>348.875053897969</v>
      </c>
    </row>
    <row r="119" ht="17.4" spans="1:7">
      <c r="A119" s="104">
        <v>43429</v>
      </c>
      <c r="B119" s="87">
        <f>'11.25'!F29</f>
        <v>11731</v>
      </c>
      <c r="C119" s="86"/>
      <c r="D119" s="91">
        <f>'11.25'!L29</f>
        <v>4070240.90563105</v>
      </c>
      <c r="E119" s="91">
        <f>'11.25'!M29</f>
        <v>1168260.0652758</v>
      </c>
      <c r="F119" s="106">
        <f t="shared" si="1"/>
        <v>3.48401954890939</v>
      </c>
      <c r="G119" s="91">
        <f t="shared" si="2"/>
        <v>346.964530358115</v>
      </c>
    </row>
    <row r="120" ht="17.4" spans="1:7">
      <c r="A120" s="104">
        <v>43430</v>
      </c>
      <c r="B120" s="87">
        <f>'11.26'!F29</f>
        <v>10317</v>
      </c>
      <c r="C120" s="86"/>
      <c r="D120" s="91">
        <f>'11.26'!L29</f>
        <v>3423285.10303944</v>
      </c>
      <c r="E120" s="91">
        <f>'11.26'!M29</f>
        <v>1032301.12324716</v>
      </c>
      <c r="F120" s="106">
        <f t="shared" si="1"/>
        <v>3.316169115724</v>
      </c>
      <c r="G120" s="91">
        <f t="shared" si="2"/>
        <v>331.810129208049</v>
      </c>
    </row>
    <row r="121" ht="17.4" spans="1:7">
      <c r="A121" s="104">
        <v>43431</v>
      </c>
      <c r="B121" s="87">
        <f>'11.27'!F30</f>
        <v>9997</v>
      </c>
      <c r="C121" s="86"/>
      <c r="D121" s="91">
        <f>'11.27'!L30</f>
        <v>3252044.56594035</v>
      </c>
      <c r="E121" s="91">
        <f>'11.27'!M30</f>
        <v>989988.621095537</v>
      </c>
      <c r="F121" s="106">
        <f t="shared" si="1"/>
        <v>3.28493125743363</v>
      </c>
      <c r="G121" s="91">
        <f t="shared" si="2"/>
        <v>325.302047208198</v>
      </c>
    </row>
    <row r="122" ht="17.4" spans="1:7">
      <c r="A122" s="104">
        <v>43432</v>
      </c>
      <c r="B122" s="87">
        <f>'11.28'!F30</f>
        <v>10190</v>
      </c>
      <c r="C122" s="86"/>
      <c r="D122" s="91">
        <f>'11.28'!L30</f>
        <v>3298641.56275417</v>
      </c>
      <c r="E122" s="91">
        <f>'11.28'!M30</f>
        <v>1035486.52244365</v>
      </c>
      <c r="F122" s="106">
        <f t="shared" si="1"/>
        <v>3.18559584432803</v>
      </c>
      <c r="G122" s="91">
        <f t="shared" si="2"/>
        <v>323.713597915032</v>
      </c>
    </row>
    <row r="123" ht="17.4" spans="1:7">
      <c r="A123" s="104">
        <v>43433</v>
      </c>
      <c r="B123" s="87">
        <f>'11.29'!F30</f>
        <v>9715</v>
      </c>
      <c r="C123" s="86"/>
      <c r="D123" s="91">
        <f>'11.29'!L30</f>
        <v>3154304.10261163</v>
      </c>
      <c r="E123" s="91">
        <f>'11.29'!M30</f>
        <v>1057603.54123437</v>
      </c>
      <c r="F123" s="106">
        <f>D123/E123</f>
        <v>2.9825014569544</v>
      </c>
      <c r="G123" s="91">
        <f>D123/B123</f>
        <v>324.683901452561</v>
      </c>
    </row>
    <row r="124" ht="17.4" spans="1:7">
      <c r="A124" s="104">
        <v>43434</v>
      </c>
      <c r="B124" s="91"/>
      <c r="C124" s="86"/>
      <c r="D124" s="86"/>
      <c r="E124" s="86"/>
      <c r="F124" s="106"/>
      <c r="G124" s="86"/>
    </row>
    <row r="125" ht="17.4" spans="1:8">
      <c r="A125" s="104" t="s">
        <v>7</v>
      </c>
      <c r="B125" s="87">
        <f>SUM(B95:B124)</f>
        <v>322073</v>
      </c>
      <c r="C125" s="87">
        <f>SUM(C95:C124)</f>
        <v>0</v>
      </c>
      <c r="D125" s="107">
        <f>SUM(D95:D124)</f>
        <v>108186707.033133</v>
      </c>
      <c r="E125" s="107">
        <f>SUM(E95:E124)</f>
        <v>32794563.1931422</v>
      </c>
      <c r="F125" s="106">
        <f>D125/E125</f>
        <v>3.29892203155664</v>
      </c>
      <c r="G125" s="91">
        <f>D125/B125</f>
        <v>335.907409292718</v>
      </c>
      <c r="H125" s="108"/>
    </row>
  </sheetData>
  <pageMargins left="0.75" right="0.75" top="1" bottom="1" header="0.511805555555556" footer="0.511805555555556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4"/>
  <sheetViews>
    <sheetView topLeftCell="A10" workbookViewId="0">
      <selection activeCell="M31" sqref="M31"/>
    </sheetView>
  </sheetViews>
  <sheetFormatPr defaultColWidth="9" defaultRowHeight="17.4"/>
  <cols>
    <col min="1" max="1" width="9.5" style="2" customWidth="1"/>
    <col min="2" max="2" width="12.6296296296296" style="1" customWidth="1"/>
    <col min="3" max="3" width="11.25" style="1" customWidth="1"/>
    <col min="4" max="4" width="10" style="1" customWidth="1"/>
    <col min="5" max="5" width="10.1296296296296" style="1" customWidth="1"/>
    <col min="6" max="6" width="8.5" style="3" customWidth="1"/>
    <col min="7" max="7" width="11.25" style="4" customWidth="1"/>
    <col min="8" max="8" width="9.62962962962963" style="1" customWidth="1"/>
    <col min="9" max="9" width="8.62962962962963" style="1" customWidth="1"/>
    <col min="10" max="10" width="10" style="1" customWidth="1"/>
    <col min="11" max="11" width="10.75" style="1" customWidth="1"/>
    <col min="12" max="12" width="16.5555555555556" style="1" customWidth="1"/>
    <col min="13" max="13" width="14.1296296296296" style="1" customWidth="1"/>
    <col min="14" max="14" width="13.3796296296296" style="5" customWidth="1"/>
    <col min="15" max="15" width="12.5" style="1" customWidth="1"/>
    <col min="16" max="16" width="13.3796296296296" style="1" customWidth="1"/>
    <col min="17" max="17" width="19.3796296296296" style="6" customWidth="1"/>
    <col min="18" max="18" width="13.6296296296296" style="1" customWidth="1"/>
    <col min="19" max="16384" width="9" style="1"/>
  </cols>
  <sheetData>
    <row r="1" s="1" customFormat="1" ht="18" customHeight="1" spans="1:18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50" t="s">
        <v>16</v>
      </c>
      <c r="J1" s="51" t="s">
        <v>17</v>
      </c>
      <c r="K1" s="52" t="s">
        <v>18</v>
      </c>
      <c r="L1" s="53" t="s">
        <v>3</v>
      </c>
      <c r="M1" s="54" t="s">
        <v>4</v>
      </c>
      <c r="N1" s="55"/>
      <c r="O1" s="56" t="s">
        <v>11</v>
      </c>
      <c r="P1" s="56" t="s">
        <v>9</v>
      </c>
      <c r="Q1" s="72" t="s">
        <v>13</v>
      </c>
      <c r="R1" s="73" t="s">
        <v>15</v>
      </c>
    </row>
    <row r="2" s="1" customFormat="1" ht="18" customHeight="1" spans="1:18">
      <c r="A2" s="11">
        <v>43413</v>
      </c>
      <c r="B2" s="12" t="s">
        <v>19</v>
      </c>
      <c r="C2" s="12">
        <f>F2</f>
        <v>1406</v>
      </c>
      <c r="D2" s="12" t="s">
        <v>20</v>
      </c>
      <c r="E2" s="12">
        <v>1373</v>
      </c>
      <c r="F2" s="12">
        <v>1406</v>
      </c>
      <c r="G2" s="13">
        <f t="shared" ref="G2:G13" si="0">F2-E2</f>
        <v>33</v>
      </c>
      <c r="H2" s="14">
        <v>3.06804713489755</v>
      </c>
      <c r="I2" s="27">
        <v>51</v>
      </c>
      <c r="J2" s="27">
        <v>513</v>
      </c>
      <c r="K2" s="14">
        <v>2.74074074074074</v>
      </c>
      <c r="L2" s="57">
        <v>380788.86</v>
      </c>
      <c r="M2" s="58">
        <v>124114.41</v>
      </c>
      <c r="N2" s="37">
        <f>L2/M2</f>
        <v>3.06804713489755</v>
      </c>
      <c r="O2" s="12" t="s">
        <v>21</v>
      </c>
      <c r="P2" s="12" t="s">
        <v>22</v>
      </c>
      <c r="Q2" s="60">
        <f>F3</f>
        <v>3349</v>
      </c>
      <c r="R2" s="74">
        <f>H3</f>
        <v>3.16076432879727</v>
      </c>
    </row>
    <row r="3" s="1" customFormat="1" ht="18" customHeight="1" spans="1:18">
      <c r="A3" s="15"/>
      <c r="B3" s="12" t="s">
        <v>23</v>
      </c>
      <c r="C3" s="16">
        <f>F3+F4</f>
        <v>3467</v>
      </c>
      <c r="D3" s="12" t="s">
        <v>21</v>
      </c>
      <c r="E3" s="12">
        <v>3498</v>
      </c>
      <c r="F3" s="12">
        <v>3349</v>
      </c>
      <c r="G3" s="17">
        <f t="shared" si="0"/>
        <v>-149</v>
      </c>
      <c r="H3" s="14">
        <v>3.16076432879727</v>
      </c>
      <c r="I3" s="12">
        <v>76</v>
      </c>
      <c r="J3" s="12">
        <v>630</v>
      </c>
      <c r="K3" s="14">
        <v>5.31587301587302</v>
      </c>
      <c r="L3" s="1">
        <v>1074565.7226</v>
      </c>
      <c r="M3" s="58">
        <v>321342.016462585</v>
      </c>
      <c r="N3" s="37">
        <f t="shared" ref="N3:N32" si="1">L3/M3</f>
        <v>3.34399383693765</v>
      </c>
      <c r="O3" s="12"/>
      <c r="P3" s="12" t="s">
        <v>24</v>
      </c>
      <c r="Q3" s="60">
        <f>F16</f>
        <v>685</v>
      </c>
      <c r="R3" s="14">
        <f>H16</f>
        <v>2.6</v>
      </c>
    </row>
    <row r="4" s="1" customFormat="1" ht="18" customHeight="1" spans="1:18">
      <c r="A4" s="15"/>
      <c r="B4" s="12"/>
      <c r="C4" s="18"/>
      <c r="D4" s="12" t="s">
        <v>25</v>
      </c>
      <c r="E4" s="12">
        <v>85</v>
      </c>
      <c r="F4" s="12">
        <v>118</v>
      </c>
      <c r="G4" s="17">
        <f t="shared" si="0"/>
        <v>33</v>
      </c>
      <c r="H4" s="14">
        <v>4.68948031161219</v>
      </c>
      <c r="I4" s="12">
        <v>0</v>
      </c>
      <c r="J4" s="12">
        <v>22</v>
      </c>
      <c r="K4" s="14">
        <v>5.36363636363636</v>
      </c>
      <c r="L4" s="57">
        <v>46404.69075</v>
      </c>
      <c r="M4" s="58">
        <v>9629.15</v>
      </c>
      <c r="N4" s="37">
        <f t="shared" si="1"/>
        <v>4.81918868747501</v>
      </c>
      <c r="O4" s="12"/>
      <c r="P4" s="12" t="s">
        <v>26</v>
      </c>
      <c r="Q4" s="75">
        <f>F18</f>
        <v>786</v>
      </c>
      <c r="R4" s="64">
        <f>H18</f>
        <v>2.4706157465433</v>
      </c>
    </row>
    <row r="5" s="1" customFormat="1" ht="18" customHeight="1" spans="1:18">
      <c r="A5" s="15"/>
      <c r="B5" s="16" t="s">
        <v>27</v>
      </c>
      <c r="C5" s="16">
        <f>F5+F6+F7</f>
        <v>402</v>
      </c>
      <c r="D5" s="12" t="s">
        <v>28</v>
      </c>
      <c r="E5" s="12">
        <v>357</v>
      </c>
      <c r="F5" s="12">
        <v>327</v>
      </c>
      <c r="G5" s="13">
        <f t="shared" si="0"/>
        <v>-30</v>
      </c>
      <c r="H5" s="14">
        <v>3.23132927467543</v>
      </c>
      <c r="I5" s="12">
        <v>14</v>
      </c>
      <c r="J5" s="12">
        <v>86</v>
      </c>
      <c r="K5" s="14">
        <v>3.80232558139535</v>
      </c>
      <c r="L5" s="1">
        <v>163546.59</v>
      </c>
      <c r="M5" s="58">
        <v>50612.79</v>
      </c>
      <c r="N5" s="37">
        <f t="shared" si="1"/>
        <v>3.23132927467543</v>
      </c>
      <c r="O5" s="12"/>
      <c r="P5" s="23" t="s">
        <v>29</v>
      </c>
      <c r="Q5" s="76">
        <f>SUM(Q2:Q4)</f>
        <v>4820</v>
      </c>
      <c r="R5" s="77">
        <f>AVERAGE(R2:R4)</f>
        <v>2.74379335844686</v>
      </c>
    </row>
    <row r="6" s="1" customFormat="1" ht="18" customHeight="1" spans="1:18">
      <c r="A6" s="15"/>
      <c r="B6" s="19"/>
      <c r="C6" s="19"/>
      <c r="D6" s="12" t="s">
        <v>30</v>
      </c>
      <c r="E6" s="12">
        <v>29</v>
      </c>
      <c r="F6" s="12">
        <v>51</v>
      </c>
      <c r="G6" s="13">
        <f t="shared" si="0"/>
        <v>22</v>
      </c>
      <c r="H6" s="14">
        <v>3.78</v>
      </c>
      <c r="I6" s="12">
        <v>0</v>
      </c>
      <c r="J6" s="12">
        <v>30</v>
      </c>
      <c r="K6" s="14">
        <v>1.7</v>
      </c>
      <c r="L6" s="57">
        <v>9224.62</v>
      </c>
      <c r="M6" s="58">
        <v>2439.14</v>
      </c>
      <c r="N6" s="37">
        <f t="shared" si="1"/>
        <v>3.78191493723198</v>
      </c>
      <c r="O6" s="12" t="s">
        <v>25</v>
      </c>
      <c r="P6" s="12" t="s">
        <v>22</v>
      </c>
      <c r="Q6" s="60">
        <f>F4</f>
        <v>118</v>
      </c>
      <c r="R6" s="14">
        <f>H4</f>
        <v>4.68948031161219</v>
      </c>
    </row>
    <row r="7" s="1" customFormat="1" ht="18" customHeight="1" spans="1:18">
      <c r="A7" s="15"/>
      <c r="B7" s="18"/>
      <c r="C7" s="18"/>
      <c r="D7" s="12" t="s">
        <v>31</v>
      </c>
      <c r="E7" s="12">
        <v>40</v>
      </c>
      <c r="F7" s="12">
        <v>24</v>
      </c>
      <c r="G7" s="13">
        <f t="shared" si="0"/>
        <v>-16</v>
      </c>
      <c r="H7" s="14">
        <v>1.46</v>
      </c>
      <c r="I7" s="12">
        <v>0</v>
      </c>
      <c r="J7" s="12">
        <v>31</v>
      </c>
      <c r="K7" s="14">
        <v>0.77</v>
      </c>
      <c r="L7" s="57">
        <v>9407.65</v>
      </c>
      <c r="M7" s="58">
        <v>6465.08</v>
      </c>
      <c r="N7" s="37">
        <f t="shared" si="1"/>
        <v>1.45514827349391</v>
      </c>
      <c r="O7" s="12"/>
      <c r="P7" s="12" t="s">
        <v>26</v>
      </c>
      <c r="Q7" s="75">
        <f>F19</f>
        <v>82</v>
      </c>
      <c r="R7" s="65">
        <f>H19</f>
        <v>3.10300520835258</v>
      </c>
    </row>
    <row r="8" s="1" customFormat="1" ht="18" customHeight="1" spans="1:18">
      <c r="A8" s="15"/>
      <c r="B8" s="16" t="s">
        <v>32</v>
      </c>
      <c r="C8" s="16">
        <f>F8+F9+F10+F11</f>
        <v>1345</v>
      </c>
      <c r="D8" s="12" t="s">
        <v>33</v>
      </c>
      <c r="E8" s="12">
        <v>586</v>
      </c>
      <c r="F8" s="12">
        <v>750</v>
      </c>
      <c r="G8" s="17">
        <f t="shared" si="0"/>
        <v>164</v>
      </c>
      <c r="H8" s="14">
        <v>4.1005139407033</v>
      </c>
      <c r="I8" s="12">
        <v>34</v>
      </c>
      <c r="J8" s="12">
        <v>247</v>
      </c>
      <c r="K8" s="14">
        <v>3.03643724696356</v>
      </c>
      <c r="L8" s="57">
        <v>215916.17</v>
      </c>
      <c r="M8" s="58">
        <v>52655.88</v>
      </c>
      <c r="N8" s="37">
        <f t="shared" si="1"/>
        <v>4.1005139407033</v>
      </c>
      <c r="O8" s="12"/>
      <c r="P8" s="23" t="s">
        <v>29</v>
      </c>
      <c r="Q8" s="76">
        <f>SUM(Q6:Q7)</f>
        <v>200</v>
      </c>
      <c r="R8" s="77">
        <f>AVERAGE(R6:R7)</f>
        <v>3.89624275998239</v>
      </c>
    </row>
    <row r="9" s="1" customFormat="1" ht="18" customHeight="1" spans="1:18">
      <c r="A9" s="15"/>
      <c r="B9" s="19"/>
      <c r="C9" s="19"/>
      <c r="D9" s="12" t="s">
        <v>31</v>
      </c>
      <c r="E9" s="12">
        <v>190</v>
      </c>
      <c r="F9" s="12">
        <v>198</v>
      </c>
      <c r="G9" s="17">
        <f t="shared" si="0"/>
        <v>8</v>
      </c>
      <c r="H9" s="14">
        <v>3.0010007726172</v>
      </c>
      <c r="I9" s="12">
        <v>19</v>
      </c>
      <c r="J9" s="12">
        <v>93</v>
      </c>
      <c r="K9" s="14">
        <v>2.12903225806452</v>
      </c>
      <c r="L9" s="57">
        <v>52087.14</v>
      </c>
      <c r="M9" s="58">
        <v>17356.59</v>
      </c>
      <c r="N9" s="37">
        <f t="shared" si="1"/>
        <v>3.0010007726172</v>
      </c>
      <c r="O9" s="59" t="s">
        <v>31</v>
      </c>
      <c r="P9" s="12" t="s">
        <v>34</v>
      </c>
      <c r="Q9" s="75">
        <f>F9</f>
        <v>198</v>
      </c>
      <c r="R9" s="74">
        <f>H9</f>
        <v>3.0010007726172</v>
      </c>
    </row>
    <row r="10" s="1" customFormat="1" ht="18" customHeight="1" spans="1:18">
      <c r="A10" s="15"/>
      <c r="B10" s="19"/>
      <c r="C10" s="19"/>
      <c r="D10" s="12" t="s">
        <v>35</v>
      </c>
      <c r="E10" s="12">
        <v>254</v>
      </c>
      <c r="F10" s="12">
        <v>201</v>
      </c>
      <c r="G10" s="17">
        <f t="shared" si="0"/>
        <v>-53</v>
      </c>
      <c r="H10" s="14">
        <v>4.94172825229073</v>
      </c>
      <c r="I10" s="12">
        <v>16</v>
      </c>
      <c r="J10" s="12">
        <v>134</v>
      </c>
      <c r="K10" s="14">
        <v>1.5</v>
      </c>
      <c r="L10" s="57">
        <v>117085.85</v>
      </c>
      <c r="M10" s="58">
        <v>23693.3</v>
      </c>
      <c r="N10" s="37">
        <f t="shared" si="1"/>
        <v>4.94172825229073</v>
      </c>
      <c r="O10" s="59"/>
      <c r="P10" s="12" t="s">
        <v>26</v>
      </c>
      <c r="Q10" s="75">
        <f>F20</f>
        <v>287</v>
      </c>
      <c r="R10" s="65">
        <f>H20</f>
        <v>2.30417327987556</v>
      </c>
    </row>
    <row r="11" s="1" customFormat="1" ht="18" customHeight="1" spans="1:18">
      <c r="A11" s="15"/>
      <c r="B11" s="19"/>
      <c r="C11" s="19"/>
      <c r="D11" s="12" t="s">
        <v>36</v>
      </c>
      <c r="E11" s="12">
        <v>270</v>
      </c>
      <c r="F11" s="12">
        <v>196</v>
      </c>
      <c r="G11" s="17">
        <f t="shared" si="0"/>
        <v>-74</v>
      </c>
      <c r="H11" s="14">
        <v>14.2027996359696</v>
      </c>
      <c r="I11" s="12">
        <v>3</v>
      </c>
      <c r="J11" s="12">
        <v>27</v>
      </c>
      <c r="K11" s="14">
        <v>7.25925925925926</v>
      </c>
      <c r="L11" s="1">
        <v>157154.12</v>
      </c>
      <c r="M11" s="58">
        <v>11065.01</v>
      </c>
      <c r="N11" s="37">
        <f t="shared" si="1"/>
        <v>14.2027996359696</v>
      </c>
      <c r="O11" s="59"/>
      <c r="P11" s="12" t="s">
        <v>37</v>
      </c>
      <c r="Q11" s="78">
        <f>F25</f>
        <v>80</v>
      </c>
      <c r="R11" s="74">
        <f>H25</f>
        <v>2.9510212177871</v>
      </c>
    </row>
    <row r="12" s="1" customFormat="1" ht="18" customHeight="1" spans="1:18">
      <c r="A12" s="15"/>
      <c r="B12" s="16" t="s">
        <v>38</v>
      </c>
      <c r="C12" s="16">
        <f>F12+F13</f>
        <v>475</v>
      </c>
      <c r="D12" s="12" t="s">
        <v>39</v>
      </c>
      <c r="E12" s="12">
        <v>432</v>
      </c>
      <c r="F12" s="12">
        <v>354</v>
      </c>
      <c r="G12" s="13">
        <f t="shared" si="0"/>
        <v>-78</v>
      </c>
      <c r="H12" s="20">
        <v>3.13452439129497</v>
      </c>
      <c r="I12" s="12">
        <v>9</v>
      </c>
      <c r="J12" s="12">
        <v>52</v>
      </c>
      <c r="K12" s="14">
        <v>6.80769230769231</v>
      </c>
      <c r="L12" s="57">
        <v>183072.1134</v>
      </c>
      <c r="M12" s="58">
        <v>58405.069014112</v>
      </c>
      <c r="N12" s="37">
        <f t="shared" si="1"/>
        <v>3.13452439129497</v>
      </c>
      <c r="O12" s="59"/>
      <c r="P12" s="12" t="s">
        <v>40</v>
      </c>
      <c r="Q12" s="78">
        <f>F7</f>
        <v>24</v>
      </c>
      <c r="R12" s="74">
        <f>H7</f>
        <v>1.46</v>
      </c>
    </row>
    <row r="13" s="1" customFormat="1" ht="18" customHeight="1" spans="1:18">
      <c r="A13" s="15"/>
      <c r="B13" s="18"/>
      <c r="C13" s="18"/>
      <c r="D13" s="12" t="s">
        <v>28</v>
      </c>
      <c r="E13" s="12">
        <v>118</v>
      </c>
      <c r="F13" s="12">
        <v>121</v>
      </c>
      <c r="G13" s="13">
        <f t="shared" si="0"/>
        <v>3</v>
      </c>
      <c r="H13" s="20">
        <v>3.08368244465647</v>
      </c>
      <c r="I13" s="12">
        <v>5</v>
      </c>
      <c r="J13" s="12">
        <v>26</v>
      </c>
      <c r="K13" s="14">
        <v>4.65384615384615</v>
      </c>
      <c r="L13" s="57">
        <v>59250.477657</v>
      </c>
      <c r="M13" s="58">
        <v>19214.1955990545</v>
      </c>
      <c r="N13" s="37">
        <f t="shared" si="1"/>
        <v>3.08368244465647</v>
      </c>
      <c r="O13" s="59"/>
      <c r="P13" s="23" t="s">
        <v>29</v>
      </c>
      <c r="Q13" s="60">
        <f>SUM(Q9:Q12)</f>
        <v>589</v>
      </c>
      <c r="R13" s="77">
        <f>AVERAGE(R9:R11)</f>
        <v>2.75206509009329</v>
      </c>
    </row>
    <row r="14" s="1" customFormat="1" ht="18" customHeight="1" spans="1:18">
      <c r="A14" s="22"/>
      <c r="B14" s="23" t="s">
        <v>7</v>
      </c>
      <c r="C14" s="23">
        <f t="shared" ref="C14:G14" si="2">SUM(C2:C13)</f>
        <v>7095</v>
      </c>
      <c r="D14" s="23"/>
      <c r="E14" s="23">
        <f t="shared" si="2"/>
        <v>7232</v>
      </c>
      <c r="F14" s="23">
        <f t="shared" si="2"/>
        <v>7095</v>
      </c>
      <c r="G14" s="24">
        <f t="shared" si="2"/>
        <v>-137</v>
      </c>
      <c r="H14" s="25"/>
      <c r="I14" s="23">
        <f>SUM(I3:I13)</f>
        <v>176</v>
      </c>
      <c r="J14" s="23">
        <f t="shared" ref="J14:M14" si="3">SUM(J2:J13)</f>
        <v>1891</v>
      </c>
      <c r="K14" s="25"/>
      <c r="L14" s="81">
        <f t="shared" si="3"/>
        <v>2468504.004407</v>
      </c>
      <c r="M14" s="67">
        <f t="shared" si="3"/>
        <v>696992.631075751</v>
      </c>
      <c r="N14" s="37">
        <f t="shared" si="1"/>
        <v>3.5416500754062</v>
      </c>
      <c r="O14" s="12" t="s">
        <v>33</v>
      </c>
      <c r="P14" s="12" t="s">
        <v>34</v>
      </c>
      <c r="Q14" s="78">
        <f>F8</f>
        <v>750</v>
      </c>
      <c r="R14" s="74">
        <f>H8</f>
        <v>4.1005139407033</v>
      </c>
    </row>
    <row r="15" s="1" customFormat="1" ht="18" customHeight="1" spans="1:18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50" t="s">
        <v>16</v>
      </c>
      <c r="J15" s="51" t="s">
        <v>17</v>
      </c>
      <c r="K15" s="52" t="s">
        <v>18</v>
      </c>
      <c r="L15" s="53" t="s">
        <v>3</v>
      </c>
      <c r="M15" s="54" t="s">
        <v>4</v>
      </c>
      <c r="N15" s="37" t="e">
        <f t="shared" si="1"/>
        <v>#VALUE!</v>
      </c>
      <c r="O15" s="12"/>
      <c r="P15" s="12" t="s">
        <v>26</v>
      </c>
      <c r="Q15" s="75">
        <f>F21</f>
        <v>151</v>
      </c>
      <c r="R15" s="68">
        <f>H21</f>
        <v>2.25393997004092</v>
      </c>
    </row>
    <row r="16" s="1" customFormat="1" ht="18" customHeight="1" spans="1:18">
      <c r="A16" s="11">
        <v>43413</v>
      </c>
      <c r="B16" s="26" t="s">
        <v>41</v>
      </c>
      <c r="C16" s="26">
        <f>F16+F17</f>
        <v>876</v>
      </c>
      <c r="D16" s="12" t="s">
        <v>21</v>
      </c>
      <c r="E16" s="27">
        <v>670</v>
      </c>
      <c r="F16" s="27">
        <v>685</v>
      </c>
      <c r="G16" s="13">
        <f t="shared" ref="G16:G27" si="4">F16-E16</f>
        <v>15</v>
      </c>
      <c r="H16" s="14">
        <v>2.6</v>
      </c>
      <c r="I16" s="12">
        <v>33</v>
      </c>
      <c r="J16" s="12">
        <v>132</v>
      </c>
      <c r="K16" s="14">
        <v>5.2</v>
      </c>
      <c r="L16" s="57">
        <v>174932.34</v>
      </c>
      <c r="M16" s="58">
        <v>66027.7926</v>
      </c>
      <c r="N16" s="37">
        <f t="shared" si="1"/>
        <v>2.64937434846186</v>
      </c>
      <c r="O16" s="12"/>
      <c r="P16" s="12" t="s">
        <v>37</v>
      </c>
      <c r="Q16" s="78">
        <f>F24</f>
        <v>135</v>
      </c>
      <c r="R16" s="74">
        <f>H24</f>
        <v>2.71566189263471</v>
      </c>
    </row>
    <row r="17" s="1" customFormat="1" ht="18" customHeight="1" spans="1:18">
      <c r="A17" s="15"/>
      <c r="B17" s="28"/>
      <c r="C17" s="28"/>
      <c r="D17" s="12" t="s">
        <v>20</v>
      </c>
      <c r="E17" s="27">
        <v>178</v>
      </c>
      <c r="F17" s="27">
        <v>191</v>
      </c>
      <c r="G17" s="13">
        <f t="shared" si="4"/>
        <v>13</v>
      </c>
      <c r="H17" s="14">
        <v>3</v>
      </c>
      <c r="I17" s="12">
        <v>23</v>
      </c>
      <c r="J17" s="12">
        <v>38</v>
      </c>
      <c r="K17" s="14">
        <v>5</v>
      </c>
      <c r="L17" s="57">
        <v>62390.16</v>
      </c>
      <c r="M17" s="58">
        <v>21065.814</v>
      </c>
      <c r="N17" s="37">
        <f t="shared" si="1"/>
        <v>2.96167810083199</v>
      </c>
      <c r="O17" s="12"/>
      <c r="P17" s="23" t="s">
        <v>29</v>
      </c>
      <c r="Q17" s="60">
        <f>SUM(Q14:Q16)</f>
        <v>1036</v>
      </c>
      <c r="R17" s="77">
        <f>AVERAGE(R14:R16)</f>
        <v>3.02337193445964</v>
      </c>
    </row>
    <row r="18" s="1" customFormat="1" ht="18" customHeight="1" spans="1:18">
      <c r="A18" s="15"/>
      <c r="B18" s="26" t="s">
        <v>42</v>
      </c>
      <c r="C18" s="26">
        <f>SUM(F18:F22)</f>
        <v>2011</v>
      </c>
      <c r="D18" s="12" t="s">
        <v>21</v>
      </c>
      <c r="E18" s="27">
        <v>1007</v>
      </c>
      <c r="F18" s="27">
        <v>786</v>
      </c>
      <c r="G18" s="13">
        <f t="shared" si="4"/>
        <v>-221</v>
      </c>
      <c r="H18" s="14">
        <v>2.4706157465433</v>
      </c>
      <c r="I18" s="12">
        <v>18</v>
      </c>
      <c r="J18" s="12">
        <v>143</v>
      </c>
      <c r="K18" s="14">
        <v>5.4965034965035</v>
      </c>
      <c r="L18" s="57">
        <v>229370.348653647</v>
      </c>
      <c r="M18" s="98">
        <v>92839.3454038997</v>
      </c>
      <c r="N18" s="37">
        <f t="shared" si="1"/>
        <v>2.4706157465433</v>
      </c>
      <c r="O18" s="12" t="s">
        <v>28</v>
      </c>
      <c r="P18" s="12" t="s">
        <v>40</v>
      </c>
      <c r="Q18" s="76">
        <f>F5</f>
        <v>327</v>
      </c>
      <c r="R18" s="14">
        <f>H5</f>
        <v>3.23132927467543</v>
      </c>
    </row>
    <row r="19" s="1" customFormat="1" ht="18" customHeight="1" spans="1:18">
      <c r="A19" s="15"/>
      <c r="B19" s="28"/>
      <c r="C19" s="28"/>
      <c r="D19" s="12" t="s">
        <v>25</v>
      </c>
      <c r="E19" s="27">
        <v>95</v>
      </c>
      <c r="F19" s="27">
        <v>82</v>
      </c>
      <c r="G19" s="17">
        <f t="shared" si="4"/>
        <v>-13</v>
      </c>
      <c r="H19" s="14">
        <v>3.10300520835258</v>
      </c>
      <c r="I19" s="12">
        <v>18</v>
      </c>
      <c r="J19" s="12">
        <v>26</v>
      </c>
      <c r="K19" s="14">
        <v>3.15384615384615</v>
      </c>
      <c r="L19" s="12">
        <v>35285.0155624722</v>
      </c>
      <c r="M19" s="85">
        <v>11371.2395543175</v>
      </c>
      <c r="N19" s="37">
        <f t="shared" si="1"/>
        <v>3.10300520835258</v>
      </c>
      <c r="O19" s="12"/>
      <c r="P19" s="12" t="s">
        <v>43</v>
      </c>
      <c r="Q19" s="76">
        <f>F13</f>
        <v>121</v>
      </c>
      <c r="R19" s="14">
        <f>H13</f>
        <v>3.08368244465647</v>
      </c>
    </row>
    <row r="20" s="1" customFormat="1" ht="18" customHeight="1" spans="1:18">
      <c r="A20" s="15"/>
      <c r="B20" s="28"/>
      <c r="C20" s="28"/>
      <c r="D20" s="12" t="s">
        <v>31</v>
      </c>
      <c r="E20" s="27">
        <v>310</v>
      </c>
      <c r="F20" s="27">
        <v>287</v>
      </c>
      <c r="G20" s="17">
        <f t="shared" si="4"/>
        <v>-23</v>
      </c>
      <c r="H20" s="14">
        <v>2.30417327987556</v>
      </c>
      <c r="I20" s="12">
        <v>16</v>
      </c>
      <c r="J20" s="12">
        <v>93</v>
      </c>
      <c r="K20" s="14">
        <v>3.08602150537634</v>
      </c>
      <c r="L20" s="57">
        <v>86515.609264854</v>
      </c>
      <c r="M20" s="85">
        <v>37547.3537604457</v>
      </c>
      <c r="N20" s="37">
        <f t="shared" si="1"/>
        <v>2.30417327987556</v>
      </c>
      <c r="O20" s="12"/>
      <c r="P20" s="12" t="s">
        <v>37</v>
      </c>
      <c r="Q20" s="79">
        <f>F23</f>
        <v>125</v>
      </c>
      <c r="R20" s="74">
        <f>H23</f>
        <v>2.9371791116151</v>
      </c>
    </row>
    <row r="21" s="1" customFormat="1" ht="18" customHeight="1" spans="1:18">
      <c r="A21" s="15"/>
      <c r="B21" s="28"/>
      <c r="C21" s="28"/>
      <c r="D21" s="12" t="s">
        <v>33</v>
      </c>
      <c r="E21" s="27">
        <v>167</v>
      </c>
      <c r="F21" s="27">
        <v>151</v>
      </c>
      <c r="G21" s="17">
        <f t="shared" si="4"/>
        <v>-16</v>
      </c>
      <c r="H21" s="14">
        <v>2.25393997004092</v>
      </c>
      <c r="I21" s="12">
        <v>16</v>
      </c>
      <c r="J21" s="12">
        <v>35</v>
      </c>
      <c r="K21" s="14">
        <v>4.31428571428571</v>
      </c>
      <c r="L21" s="57">
        <v>37635.3039134055</v>
      </c>
      <c r="M21" s="85">
        <v>16697.5626740947</v>
      </c>
      <c r="N21" s="37">
        <f t="shared" si="1"/>
        <v>2.25393997004093</v>
      </c>
      <c r="O21" s="12"/>
      <c r="P21" s="23" t="s">
        <v>29</v>
      </c>
      <c r="Q21" s="76">
        <f>Q20+Q19+Q18</f>
        <v>573</v>
      </c>
      <c r="R21" s="77">
        <f>AVERAGE(R18:R20)</f>
        <v>3.08406361031567</v>
      </c>
    </row>
    <row r="22" s="1" customFormat="1" ht="18" customHeight="1" spans="1:18">
      <c r="A22" s="15"/>
      <c r="B22" s="29"/>
      <c r="C22" s="29"/>
      <c r="D22" s="12" t="s">
        <v>20</v>
      </c>
      <c r="E22" s="27">
        <v>730</v>
      </c>
      <c r="F22" s="27">
        <v>705</v>
      </c>
      <c r="G22" s="13">
        <f t="shared" si="4"/>
        <v>-25</v>
      </c>
      <c r="H22" s="14">
        <v>2.55622294335043</v>
      </c>
      <c r="I22" s="12">
        <v>21</v>
      </c>
      <c r="J22" s="12">
        <v>160</v>
      </c>
      <c r="K22" s="14">
        <v>4.40625</v>
      </c>
      <c r="L22" s="57">
        <v>221163.839426825</v>
      </c>
      <c r="M22" s="85">
        <v>86519.7771587744</v>
      </c>
      <c r="N22" s="37">
        <f t="shared" si="1"/>
        <v>2.55622294335042</v>
      </c>
      <c r="O22" s="16" t="s">
        <v>20</v>
      </c>
      <c r="P22" s="12" t="s">
        <v>44</v>
      </c>
      <c r="Q22" s="78">
        <f>F2</f>
        <v>1406</v>
      </c>
      <c r="R22" s="14">
        <f>H2</f>
        <v>3.06804713489755</v>
      </c>
    </row>
    <row r="23" s="1" customFormat="1" ht="18" customHeight="1" spans="1:19">
      <c r="A23" s="15"/>
      <c r="B23" s="26" t="s">
        <v>45</v>
      </c>
      <c r="C23" s="26">
        <f>SUM(F23:F26)</f>
        <v>457</v>
      </c>
      <c r="D23" s="30" t="s">
        <v>28</v>
      </c>
      <c r="E23" s="12">
        <v>128</v>
      </c>
      <c r="F23" s="12">
        <v>125</v>
      </c>
      <c r="G23" s="17">
        <f t="shared" si="4"/>
        <v>-3</v>
      </c>
      <c r="H23" s="74">
        <v>2.9371791116151</v>
      </c>
      <c r="I23" s="12">
        <v>12</v>
      </c>
      <c r="J23" s="12">
        <v>47</v>
      </c>
      <c r="K23" s="14">
        <v>2.65957446808511</v>
      </c>
      <c r="L23" s="57">
        <v>57863.808973</v>
      </c>
      <c r="M23" s="58">
        <v>19700.47</v>
      </c>
      <c r="N23" s="37">
        <f t="shared" si="1"/>
        <v>2.9371791116151</v>
      </c>
      <c r="O23" s="19"/>
      <c r="P23" s="31" t="s">
        <v>26</v>
      </c>
      <c r="Q23" s="78">
        <f>F22</f>
        <v>705</v>
      </c>
      <c r="R23" s="14">
        <f>H22</f>
        <v>2.55622294335043</v>
      </c>
      <c r="S23" s="37"/>
    </row>
    <row r="24" s="1" customFormat="1" ht="18" customHeight="1" spans="1:18">
      <c r="A24" s="15"/>
      <c r="B24" s="28"/>
      <c r="C24" s="28"/>
      <c r="D24" s="30" t="s">
        <v>33</v>
      </c>
      <c r="E24" s="12">
        <v>114</v>
      </c>
      <c r="F24" s="12">
        <v>135</v>
      </c>
      <c r="G24" s="13">
        <f t="shared" si="4"/>
        <v>21</v>
      </c>
      <c r="H24" s="74">
        <v>2.71566189263471</v>
      </c>
      <c r="I24" s="12">
        <v>15</v>
      </c>
      <c r="J24" s="12">
        <v>63</v>
      </c>
      <c r="K24" s="14">
        <v>2.14285714285714</v>
      </c>
      <c r="L24" s="57">
        <v>43080.174</v>
      </c>
      <c r="M24" s="58">
        <v>15863.6</v>
      </c>
      <c r="N24" s="37">
        <f t="shared" si="1"/>
        <v>2.71566189263471</v>
      </c>
      <c r="O24" s="19"/>
      <c r="P24" s="31" t="s">
        <v>24</v>
      </c>
      <c r="Q24" s="78">
        <f>F17</f>
        <v>191</v>
      </c>
      <c r="R24" s="14">
        <f>H17</f>
        <v>3</v>
      </c>
    </row>
    <row r="25" s="1" customFormat="1" ht="18" customHeight="1" spans="1:18">
      <c r="A25" s="15"/>
      <c r="B25" s="28"/>
      <c r="C25" s="28"/>
      <c r="D25" s="30" t="s">
        <v>31</v>
      </c>
      <c r="E25" s="12">
        <v>61</v>
      </c>
      <c r="F25" s="12">
        <v>80</v>
      </c>
      <c r="G25" s="13">
        <f t="shared" si="4"/>
        <v>19</v>
      </c>
      <c r="H25" s="74">
        <v>2.9510212177871</v>
      </c>
      <c r="I25" s="12">
        <v>14</v>
      </c>
      <c r="J25" s="12">
        <v>38</v>
      </c>
      <c r="K25" s="14">
        <v>2.10526315789474</v>
      </c>
      <c r="L25" s="57">
        <v>31169.12875545</v>
      </c>
      <c r="M25" s="58">
        <v>10562.15</v>
      </c>
      <c r="N25" s="37">
        <f t="shared" si="1"/>
        <v>2.9510212177871</v>
      </c>
      <c r="O25" s="19"/>
      <c r="P25" s="31" t="s">
        <v>46</v>
      </c>
      <c r="Q25" s="78">
        <f>F27</f>
        <v>98</v>
      </c>
      <c r="R25" s="14">
        <f>H27</f>
        <v>2.8</v>
      </c>
    </row>
    <row r="26" s="1" customFormat="1" ht="18" customHeight="1" spans="1:18">
      <c r="A26" s="15"/>
      <c r="B26" s="28"/>
      <c r="C26" s="28"/>
      <c r="D26" s="30" t="s">
        <v>47</v>
      </c>
      <c r="E26" s="12">
        <v>133</v>
      </c>
      <c r="F26" s="12">
        <v>117</v>
      </c>
      <c r="G26" s="13">
        <f t="shared" si="4"/>
        <v>-16</v>
      </c>
      <c r="H26" s="84">
        <v>1.61383985216476</v>
      </c>
      <c r="I26" s="12">
        <v>13</v>
      </c>
      <c r="J26" s="12">
        <v>43</v>
      </c>
      <c r="K26" s="62">
        <v>2.72093023255814</v>
      </c>
      <c r="L26" s="57">
        <v>34971.312475665</v>
      </c>
      <c r="M26" s="58">
        <v>21669.63</v>
      </c>
      <c r="N26" s="37">
        <f t="shared" si="1"/>
        <v>1.61383985216476</v>
      </c>
      <c r="O26" s="18"/>
      <c r="P26" s="23" t="s">
        <v>29</v>
      </c>
      <c r="Q26" s="60">
        <f>SUM(Q22:Q25)</f>
        <v>2400</v>
      </c>
      <c r="R26" s="80">
        <f>AVERAGE(R22:R25)</f>
        <v>2.856067519562</v>
      </c>
    </row>
    <row r="27" s="1" customFormat="1" ht="18" customHeight="1" spans="1:18">
      <c r="A27" s="15"/>
      <c r="B27" s="31" t="s">
        <v>48</v>
      </c>
      <c r="C27" s="31">
        <f>F27</f>
        <v>98</v>
      </c>
      <c r="D27" s="30" t="s">
        <v>20</v>
      </c>
      <c r="E27" s="12">
        <v>124</v>
      </c>
      <c r="F27" s="12">
        <v>98</v>
      </c>
      <c r="G27" s="13">
        <f t="shared" si="4"/>
        <v>-26</v>
      </c>
      <c r="H27" s="62">
        <v>2.8</v>
      </c>
      <c r="I27" s="12">
        <v>17</v>
      </c>
      <c r="J27" s="12">
        <v>74</v>
      </c>
      <c r="K27" s="62">
        <v>1.32432432432432</v>
      </c>
      <c r="L27" s="57">
        <v>33405.1172</v>
      </c>
      <c r="M27" s="58">
        <v>11995.943457318</v>
      </c>
      <c r="N27" s="37">
        <f t="shared" si="1"/>
        <v>2.78470112157969</v>
      </c>
      <c r="O27" s="12" t="s">
        <v>49</v>
      </c>
      <c r="P27" s="12" t="s">
        <v>43</v>
      </c>
      <c r="Q27" s="12">
        <f>F12</f>
        <v>354</v>
      </c>
      <c r="R27" s="14">
        <f>H12</f>
        <v>3.13452439129497</v>
      </c>
    </row>
    <row r="28" s="1" customFormat="1" ht="18" customHeight="1" spans="1:18">
      <c r="A28" s="15"/>
      <c r="B28" s="23"/>
      <c r="C28" s="23">
        <f t="shared" ref="C28:G28" si="5">SUM(C16:C27)</f>
        <v>3442</v>
      </c>
      <c r="D28" s="23"/>
      <c r="E28" s="23">
        <f t="shared" si="5"/>
        <v>3717</v>
      </c>
      <c r="F28" s="23">
        <f t="shared" si="5"/>
        <v>3442</v>
      </c>
      <c r="G28" s="32">
        <f t="shared" si="5"/>
        <v>-275</v>
      </c>
      <c r="H28" s="25"/>
      <c r="I28" s="66">
        <f t="shared" ref="I28:M28" si="6">SUM(I16:I27)</f>
        <v>216</v>
      </c>
      <c r="J28" s="66">
        <f t="shared" si="6"/>
        <v>892</v>
      </c>
      <c r="K28" s="25"/>
      <c r="L28" s="67">
        <f t="shared" si="6"/>
        <v>1047782.15822532</v>
      </c>
      <c r="M28" s="67">
        <f t="shared" si="6"/>
        <v>411860.67860885</v>
      </c>
      <c r="N28" s="37">
        <f t="shared" si="1"/>
        <v>2.54402086104562</v>
      </c>
      <c r="O28" s="14" t="s">
        <v>30</v>
      </c>
      <c r="P28" s="12" t="s">
        <v>40</v>
      </c>
      <c r="Q28" s="60">
        <f>F6</f>
        <v>51</v>
      </c>
      <c r="R28" s="14">
        <f>H7</f>
        <v>1.46</v>
      </c>
    </row>
    <row r="29" s="1" customFormat="1" ht="18" customHeight="1" spans="1:18">
      <c r="A29" s="22"/>
      <c r="B29" s="12" t="s">
        <v>50</v>
      </c>
      <c r="C29" s="12"/>
      <c r="D29" s="12"/>
      <c r="E29" s="33">
        <f t="shared" ref="E29:G29" si="7">E28+E14</f>
        <v>10949</v>
      </c>
      <c r="F29" s="33">
        <f t="shared" si="7"/>
        <v>10537</v>
      </c>
      <c r="G29" s="34">
        <f t="shared" si="7"/>
        <v>-412</v>
      </c>
      <c r="H29" s="14"/>
      <c r="I29" s="69">
        <f t="shared" ref="I29:M29" si="8">I28+I14</f>
        <v>392</v>
      </c>
      <c r="J29" s="69">
        <f t="shared" si="8"/>
        <v>2783</v>
      </c>
      <c r="K29" s="14"/>
      <c r="L29" s="58">
        <f t="shared" si="8"/>
        <v>3516286.16263232</v>
      </c>
      <c r="M29" s="58">
        <f t="shared" si="8"/>
        <v>1108853.3096846</v>
      </c>
      <c r="N29" s="37">
        <f t="shared" si="1"/>
        <v>3.17110129168707</v>
      </c>
      <c r="O29" s="14"/>
      <c r="P29" s="12" t="s">
        <v>37</v>
      </c>
      <c r="Q29" s="60">
        <f>F26</f>
        <v>117</v>
      </c>
      <c r="R29" s="14">
        <f>H26</f>
        <v>1.61383985216476</v>
      </c>
    </row>
    <row r="30" s="1" customFormat="1" ht="18" customHeight="1" spans="1:18">
      <c r="A30" s="35"/>
      <c r="B30" s="5"/>
      <c r="C30" s="5"/>
      <c r="D30" s="5"/>
      <c r="E30" s="5"/>
      <c r="F30" s="36"/>
      <c r="G30" s="37"/>
      <c r="N30" s="37" t="e">
        <f t="shared" si="1"/>
        <v>#DIV/0!</v>
      </c>
      <c r="O30" s="14" t="s">
        <v>51</v>
      </c>
      <c r="P30" s="12" t="s">
        <v>34</v>
      </c>
      <c r="Q30" s="78">
        <f>F10</f>
        <v>201</v>
      </c>
      <c r="R30" s="74">
        <f>H10</f>
        <v>4.94172825229073</v>
      </c>
    </row>
    <row r="31" s="1" customFormat="1" ht="18" customHeight="1" spans="1:18">
      <c r="A31" s="38"/>
      <c r="B31" s="39"/>
      <c r="C31" s="39"/>
      <c r="D31" s="5"/>
      <c r="E31" s="40"/>
      <c r="F31" s="36"/>
      <c r="G31" s="37"/>
      <c r="H31" s="4"/>
      <c r="I31" s="4"/>
      <c r="J31" s="4"/>
      <c r="K31" s="4"/>
      <c r="M31" s="4"/>
      <c r="N31" s="37" t="e">
        <f t="shared" si="1"/>
        <v>#DIV/0!</v>
      </c>
      <c r="O31" s="14" t="s">
        <v>36</v>
      </c>
      <c r="P31" s="14" t="s">
        <v>34</v>
      </c>
      <c r="Q31" s="60">
        <f>F11</f>
        <v>196</v>
      </c>
      <c r="R31" s="74">
        <f>H11</f>
        <v>14.2027996359696</v>
      </c>
    </row>
    <row r="32" s="1" customFormat="1" ht="18" customHeight="1" spans="1:18">
      <c r="A32" s="38"/>
      <c r="B32" s="41"/>
      <c r="C32" s="41"/>
      <c r="D32" s="41"/>
      <c r="E32" s="41"/>
      <c r="F32" s="41"/>
      <c r="G32" s="37"/>
      <c r="N32" s="37" t="e">
        <f t="shared" si="1"/>
        <v>#DIV/0!</v>
      </c>
      <c r="O32" s="37"/>
      <c r="P32" s="37"/>
      <c r="Q32" s="6">
        <f>Q31+Q30+Q29+Q28+Q27+Q26+Q21+Q17+Q13+Q8+Q5</f>
        <v>10537</v>
      </c>
      <c r="R32" s="1">
        <f>R31+R28+R27+R24+R23+R22+R30+R20+R19+R18+R16+R15+R14+R11+R10+R9+R7+R6+R4+R3+R2+R25+R29</f>
        <v>79.3795297098792</v>
      </c>
    </row>
    <row r="33" s="1" customFormat="1" ht="18" customHeight="1" spans="1:17">
      <c r="A33" s="38"/>
      <c r="B33"/>
      <c r="G33" s="37"/>
      <c r="H33" s="4"/>
      <c r="I33" s="4"/>
      <c r="J33" s="4"/>
      <c r="K33" s="4"/>
      <c r="L33" s="5"/>
      <c r="M33" s="4"/>
      <c r="N33" s="5"/>
      <c r="O33" s="37"/>
      <c r="P33" s="37"/>
      <c r="Q33" s="6"/>
    </row>
    <row r="34" s="1" customFormat="1" ht="18" customHeight="1" spans="1:17">
      <c r="A34" s="38"/>
      <c r="B34"/>
      <c r="C34" s="5"/>
      <c r="D34" s="36"/>
      <c r="E34" s="5"/>
      <c r="F34" s="36"/>
      <c r="G34" s="42"/>
      <c r="H34" s="42"/>
      <c r="I34" s="42"/>
      <c r="J34" s="42"/>
      <c r="K34" s="42"/>
      <c r="L34" s="5"/>
      <c r="M34" s="42"/>
      <c r="N34" s="37"/>
      <c r="O34" s="37"/>
      <c r="P34" s="70"/>
      <c r="Q34" s="37"/>
    </row>
    <row r="35" s="1" customFormat="1" ht="18" customHeight="1" spans="1:17">
      <c r="A35" s="38"/>
      <c r="B35"/>
      <c r="C35" s="43"/>
      <c r="D35" s="5"/>
      <c r="E35" s="5"/>
      <c r="F35" s="5"/>
      <c r="G35" s="42"/>
      <c r="H35" s="42">
        <f>H25+H24+H23+H22+H21+H20+H19+H18+H17+H16+H13+H12+H11+H10+H9+H8+H7+H5+H4+H3+H2+H26+H27</f>
        <v>79.3795297098792</v>
      </c>
      <c r="I35" s="42"/>
      <c r="J35" s="42"/>
      <c r="K35" s="42"/>
      <c r="L35" s="5"/>
      <c r="M35" s="42"/>
      <c r="N35" s="5"/>
      <c r="O35" s="37"/>
      <c r="P35" s="37"/>
      <c r="Q35" s="1">
        <f>F29-Q32</f>
        <v>0</v>
      </c>
    </row>
    <row r="36" s="1" customFormat="1" ht="18" customHeight="1" spans="1:15">
      <c r="A36" s="38"/>
      <c r="B36"/>
      <c r="C36" s="43"/>
      <c r="D36" s="5"/>
      <c r="E36" s="5"/>
      <c r="F36" s="42"/>
      <c r="G36" s="42"/>
      <c r="H36" s="44"/>
      <c r="I36" s="44"/>
      <c r="J36" s="44"/>
      <c r="K36" s="44"/>
      <c r="L36" s="5"/>
      <c r="M36" s="44"/>
      <c r="N36" s="5"/>
      <c r="O36" s="37"/>
    </row>
    <row r="37" s="1" customFormat="1" ht="18" customHeight="1" spans="1:15">
      <c r="A37" s="45"/>
      <c r="B37"/>
      <c r="C37" s="43"/>
      <c r="D37" s="5"/>
      <c r="E37" s="5"/>
      <c r="F37" s="42"/>
      <c r="G37" s="5"/>
      <c r="H37" s="5"/>
      <c r="I37" s="5"/>
      <c r="J37" s="5"/>
      <c r="K37" s="5"/>
      <c r="L37" s="5"/>
      <c r="M37" s="5"/>
      <c r="N37" s="37"/>
      <c r="O37" s="37"/>
    </row>
    <row r="38" s="1" customFormat="1" ht="18" customHeight="1" spans="1:15">
      <c r="A38" s="45"/>
      <c r="B38"/>
      <c r="C38" s="43"/>
      <c r="D38" s="5"/>
      <c r="E38" s="5"/>
      <c r="F38" s="5"/>
      <c r="G38" s="5"/>
      <c r="H38" s="46"/>
      <c r="I38" s="46"/>
      <c r="J38" s="46"/>
      <c r="K38" s="46"/>
      <c r="L38" s="5"/>
      <c r="M38" s="46"/>
      <c r="N38" s="5"/>
      <c r="O38" s="37"/>
    </row>
    <row r="39" s="1" customFormat="1" ht="18" customHeight="1" spans="1:16">
      <c r="A39" s="45"/>
      <c r="B39"/>
      <c r="C39" s="43"/>
      <c r="D39" s="42"/>
      <c r="E39" s="5"/>
      <c r="F39" s="42"/>
      <c r="G39" s="42"/>
      <c r="H39" s="42"/>
      <c r="I39" s="42"/>
      <c r="J39" s="42"/>
      <c r="K39" s="42"/>
      <c r="L39" s="5"/>
      <c r="M39" s="42"/>
      <c r="N39" s="46"/>
      <c r="O39" s="37"/>
      <c r="P39" s="6"/>
    </row>
    <row r="40" s="1" customFormat="1" ht="18" customHeight="1" spans="1:16">
      <c r="A40" s="45"/>
      <c r="B40" s="5"/>
      <c r="C40" s="5"/>
      <c r="D40" s="42"/>
      <c r="E40" s="5"/>
      <c r="F40" s="42"/>
      <c r="G40" s="5"/>
      <c r="H40" s="47"/>
      <c r="I40" s="47"/>
      <c r="J40" s="47"/>
      <c r="K40" s="47"/>
      <c r="L40" s="5"/>
      <c r="M40" s="47"/>
      <c r="N40" s="5"/>
      <c r="O40" s="5"/>
      <c r="P40" s="6"/>
    </row>
    <row r="41" s="1" customFormat="1" ht="18" customHeight="1" spans="1:15">
      <c r="A41" s="45"/>
      <c r="B41" s="5"/>
      <c r="C41" s="5"/>
      <c r="D41" s="42"/>
      <c r="E41" s="5"/>
      <c r="F41" s="42"/>
      <c r="G41" s="5"/>
      <c r="H41" s="48"/>
      <c r="I41" s="48"/>
      <c r="J41" s="48"/>
      <c r="K41" s="48"/>
      <c r="L41" s="37"/>
      <c r="M41" s="48"/>
      <c r="N41" s="47"/>
      <c r="O41" s="5"/>
    </row>
    <row r="42" s="1" customFormat="1" ht="18" customHeight="1" spans="1:14">
      <c r="A42" s="38"/>
      <c r="B42" s="42"/>
      <c r="C42" s="42"/>
      <c r="D42" s="42"/>
      <c r="E42" s="42"/>
      <c r="F42" s="42"/>
      <c r="G42" s="5"/>
      <c r="H42" s="48"/>
      <c r="I42" s="48"/>
      <c r="J42" s="48"/>
      <c r="K42" s="48"/>
      <c r="L42" s="37"/>
      <c r="M42" s="48"/>
      <c r="N42" s="48"/>
    </row>
    <row r="43" s="1" customFormat="1" ht="18" customHeight="1" spans="1:14">
      <c r="A43" s="38"/>
      <c r="B43" s="5"/>
      <c r="C43" s="5"/>
      <c r="D43" s="5"/>
      <c r="E43" s="5"/>
      <c r="F43" s="42"/>
      <c r="G43" s="42"/>
      <c r="H43" s="42"/>
      <c r="I43" s="42"/>
      <c r="J43" s="42"/>
      <c r="K43" s="42"/>
      <c r="L43" s="70"/>
      <c r="M43" s="42"/>
      <c r="N43" s="48"/>
    </row>
    <row r="44" s="1" customFormat="1" ht="18" customHeight="1" spans="1:15">
      <c r="A44" s="92"/>
      <c r="B44" s="5"/>
      <c r="C44" s="5"/>
      <c r="D44" s="5"/>
      <c r="E44" s="5"/>
      <c r="F44" s="5"/>
      <c r="G44" s="5"/>
      <c r="H44" s="46"/>
      <c r="I44" s="46"/>
      <c r="J44" s="46"/>
      <c r="K44" s="46"/>
      <c r="L44" s="42"/>
      <c r="M44" s="46"/>
      <c r="N44" s="5"/>
      <c r="O44" s="37"/>
    </row>
    <row r="45" s="1" customFormat="1" ht="18" customHeight="1" spans="1:17">
      <c r="A45" s="35"/>
      <c r="B45" s="5"/>
      <c r="C45" s="5"/>
      <c r="D45" s="5"/>
      <c r="E45" s="5"/>
      <c r="F45" s="5"/>
      <c r="G45" s="47"/>
      <c r="H45" s="37"/>
      <c r="I45" s="37"/>
      <c r="J45" s="37"/>
      <c r="K45" s="37"/>
      <c r="L45" s="5"/>
      <c r="M45" s="37"/>
      <c r="N45" s="46"/>
      <c r="O45" s="37"/>
      <c r="Q45" s="6"/>
    </row>
    <row r="46" s="1" customFormat="1" ht="18" customHeight="1" spans="1:17">
      <c r="A46" s="2"/>
      <c r="D46" s="42"/>
      <c r="E46" s="5"/>
      <c r="F46" s="5"/>
      <c r="G46" s="5"/>
      <c r="H46" s="5"/>
      <c r="I46" s="5"/>
      <c r="J46" s="5"/>
      <c r="K46" s="5"/>
      <c r="L46" s="5"/>
      <c r="M46" s="5"/>
      <c r="N46" s="37"/>
      <c r="O46" s="37"/>
      <c r="Q46" s="6"/>
    </row>
    <row r="47" s="1" customFormat="1" ht="18" customHeight="1" spans="1:17">
      <c r="A47" s="2"/>
      <c r="D47" s="42"/>
      <c r="E47" s="5"/>
      <c r="F47" s="5"/>
      <c r="G47" s="5"/>
      <c r="H47" s="5"/>
      <c r="I47" s="5"/>
      <c r="J47" s="5"/>
      <c r="K47" s="5"/>
      <c r="L47" s="5"/>
      <c r="M47" s="5"/>
      <c r="N47" s="5"/>
      <c r="O47" s="37"/>
      <c r="Q47" s="6"/>
    </row>
    <row r="48" s="1" customFormat="1" ht="18" customHeight="1" spans="1:14">
      <c r="A48" s="2"/>
      <c r="D48" s="42"/>
      <c r="L48" s="5"/>
      <c r="N48" s="5"/>
    </row>
    <row r="49" s="1" customFormat="1" ht="18" customHeight="1" spans="1:14">
      <c r="A49" s="2"/>
      <c r="D49" s="42"/>
      <c r="F49" s="3"/>
      <c r="G49" s="4"/>
      <c r="H49" s="5"/>
      <c r="I49" s="5"/>
      <c r="J49" s="5"/>
      <c r="K49" s="5"/>
      <c r="L49" s="5"/>
      <c r="M49" s="5"/>
      <c r="N49" s="5"/>
    </row>
    <row r="50" s="1" customFormat="1" ht="18" customHeight="1" spans="1:14">
      <c r="A50" s="2"/>
      <c r="F50" s="3"/>
      <c r="G50" s="4"/>
      <c r="H50" s="5"/>
      <c r="I50" s="5"/>
      <c r="J50" s="5"/>
      <c r="K50" s="5"/>
      <c r="L50" s="5"/>
      <c r="M50" s="5"/>
      <c r="N50" s="5"/>
    </row>
    <row r="51" s="1" customFormat="1" ht="18" customHeight="1" spans="1:17">
      <c r="A51" s="2"/>
      <c r="F51" s="3"/>
      <c r="G51" s="4"/>
      <c r="H51" s="5"/>
      <c r="I51" s="5"/>
      <c r="J51" s="5"/>
      <c r="K51" s="5"/>
      <c r="L51" s="5"/>
      <c r="M51" s="5"/>
      <c r="N51" s="5"/>
      <c r="Q51" s="6"/>
    </row>
    <row r="52" s="1" customFormat="1" ht="18" customHeight="1" spans="1:17">
      <c r="A52" s="2"/>
      <c r="N52" s="5"/>
      <c r="Q52" s="6"/>
    </row>
    <row r="53" s="1" customFormat="1" ht="18" customHeight="1" spans="1:17">
      <c r="A53" s="2"/>
      <c r="N53" s="5"/>
      <c r="Q53" s="6"/>
    </row>
    <row r="54" s="1" customFormat="1" ht="18" customHeight="1" spans="1:17">
      <c r="A54" s="2"/>
      <c r="N54" s="5"/>
      <c r="Q54" s="6"/>
    </row>
  </sheetData>
  <mergeCells count="24">
    <mergeCell ref="B29:D29"/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C3:C4"/>
    <mergeCell ref="C5:C7"/>
    <mergeCell ref="C8:C11"/>
    <mergeCell ref="C12:C13"/>
    <mergeCell ref="C16:C17"/>
    <mergeCell ref="C18:C22"/>
    <mergeCell ref="C23:C26"/>
    <mergeCell ref="O2:O5"/>
    <mergeCell ref="O6:O8"/>
    <mergeCell ref="O9:O13"/>
    <mergeCell ref="O14:O17"/>
    <mergeCell ref="O18:O21"/>
    <mergeCell ref="O22:O26"/>
    <mergeCell ref="O28:O29"/>
  </mergeCells>
  <conditionalFormatting sqref="Q2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{af615d4d-01a0-4f2a-98c3-3e421aa6d174}</x14:id>
        </ext>
      </extLst>
    </cfRule>
  </conditionalFormatting>
  <conditionalFormatting sqref="Q2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{5517bc08-0f14-4473-9cac-3de023d4c0a9}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{d4d9aed9-f995-4bf1-a4a0-ee51ae956dc3}</x14:id>
        </ext>
      </extLst>
    </cfRule>
  </conditionalFormatting>
  <conditionalFormatting sqref="R30">
    <cfRule type="aboveAverage" dxfId="0" priority="16"/>
    <cfRule type="aboveAverage" dxfId="1" priority="15" aboveAverage="0"/>
  </conditionalFormatting>
  <conditionalFormatting sqref="R31">
    <cfRule type="aboveAverage" dxfId="0" priority="2"/>
    <cfRule type="aboveAverage" dxfId="1" priority="1" aboveAverage="0"/>
  </conditionalFormatting>
  <conditionalFormatting sqref="Q2:Q5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{de3a9c30-e9f3-4482-8e08-c61de2d47c25}</x14:id>
        </ext>
      </extLst>
    </cfRule>
  </conditionalFormatting>
  <conditionalFormatting sqref="Q6:Q8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{2799daed-34c7-4d4a-b6e1-354b25537e1b}</x14:id>
        </ext>
      </extLst>
    </cfRule>
  </conditionalFormatting>
  <conditionalFormatting sqref="Q9:Q1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{6048513b-7965-4507-9aac-6d6d76f765dc}</x14:id>
        </ext>
      </extLst>
    </cfRule>
  </conditionalFormatting>
  <conditionalFormatting sqref="Q14:Q17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{89804e51-cec7-47cc-9d32-170cde572126}</x14:id>
        </ext>
      </extLst>
    </cfRule>
  </conditionalFormatting>
  <conditionalFormatting sqref="Q18:Q2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{f645d118-b7a4-4d15-8d5c-fe725482305e}</x14:id>
        </ext>
      </extLst>
    </cfRule>
  </conditionalFormatting>
  <conditionalFormatting sqref="Q22:Q2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{c48fbd15-681d-4b50-a59a-23b70077ee9f}</x14:id>
        </ext>
      </extLst>
    </cfRule>
  </conditionalFormatting>
  <conditionalFormatting sqref="Q23:Q2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{4c7420fb-f57e-4532-bb2c-d5c939f585a8}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{9cb2a564-bca9-405a-bdd9-8ac56826f2ec}</x14:id>
        </ext>
      </extLst>
    </cfRule>
  </conditionalFormatting>
  <conditionalFormatting sqref="R3:R4">
    <cfRule type="aboveAverage" dxfId="0" priority="24"/>
    <cfRule type="aboveAverage" dxfId="1" priority="23" aboveAverage="0"/>
  </conditionalFormatting>
  <conditionalFormatting sqref="R6:R7">
    <cfRule type="aboveAverage" dxfId="0" priority="22"/>
    <cfRule type="aboveAverage" dxfId="1" priority="21" aboveAverage="0"/>
  </conditionalFormatting>
  <conditionalFormatting sqref="R9:R12">
    <cfRule type="aboveAverage" dxfId="0" priority="18"/>
    <cfRule type="aboveAverage" dxfId="1" priority="17" aboveAverage="0"/>
  </conditionalFormatting>
  <conditionalFormatting sqref="R14:R16">
    <cfRule type="aboveAverage" dxfId="0" priority="20"/>
    <cfRule type="aboveAverage" dxfId="1" priority="19" aboveAverage="0"/>
  </conditionalFormatting>
  <conditionalFormatting sqref="R18:R21">
    <cfRule type="aboveAverage" dxfId="0" priority="14"/>
    <cfRule type="aboveAverage" dxfId="1" priority="13" aboveAverage="0"/>
  </conditionalFormatting>
  <conditionalFormatting sqref="R22:R25">
    <cfRule type="aboveAverage" dxfId="0" priority="28"/>
    <cfRule type="aboveAverage" dxfId="1" priority="27" aboveAverage="0"/>
  </conditionalFormatting>
  <conditionalFormatting sqref="Q22 Q2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{deffeb64-ad9a-4c19-82a1-a9e8d43f3be7}</x14:id>
        </ext>
      </extLst>
    </cfRule>
  </conditionalFormatting>
  <pageMargins left="0.75" right="0.75" top="1" bottom="1" header="0.511805555555556" footer="0.511805555555556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615d4d-01a0-4f2a-98c3-3e421aa6d17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type="dataBar" id="{5517bc08-0f14-4473-9cac-3de023d4c0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d4d9aed9-f995-4bf1-a4a0-ee51ae956d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type="dataBar" id="{de3a9c30-e9f3-4482-8e08-c61de2d47c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type="dataBar" id="{2799daed-34c7-4d4a-b6e1-354b25537e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type="dataBar" id="{6048513b-7965-4507-9aac-6d6d76f765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type="dataBar" id="{89804e51-cec7-47cc-9d32-170cde5721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type="dataBar" id="{f645d118-b7a4-4d15-8d5c-fe72548230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type="dataBar" id="{c48fbd15-681d-4b50-a59a-23b70077ee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type="dataBar" id="{4c7420fb-f57e-4532-bb2c-d5c939f585a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cb2a564-bca9-405a-bdd9-8ac56826f2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type="dataBar" id="{deffeb64-ad9a-4c19-82a1-a9e8d43f3b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4"/>
  <sheetViews>
    <sheetView topLeftCell="A7" workbookViewId="0">
      <selection activeCell="N26" sqref="N26"/>
    </sheetView>
  </sheetViews>
  <sheetFormatPr defaultColWidth="9" defaultRowHeight="17.4"/>
  <cols>
    <col min="1" max="1" width="9.5" style="2" customWidth="1"/>
    <col min="2" max="2" width="12.6296296296296" style="1" customWidth="1"/>
    <col min="3" max="3" width="11.25" style="1" customWidth="1"/>
    <col min="4" max="4" width="10" style="1" customWidth="1"/>
    <col min="5" max="5" width="10.1296296296296" style="1" customWidth="1"/>
    <col min="6" max="6" width="8.5" style="3" customWidth="1"/>
    <col min="7" max="7" width="11.25" style="4" customWidth="1"/>
    <col min="8" max="8" width="9.62962962962963" style="1" customWidth="1"/>
    <col min="9" max="9" width="8.62962962962963" style="1" customWidth="1"/>
    <col min="10" max="10" width="10" style="1" customWidth="1"/>
    <col min="11" max="11" width="10.75" style="1" customWidth="1"/>
    <col min="12" max="12" width="16.5555555555556" style="1" customWidth="1"/>
    <col min="13" max="13" width="15.6666666666667" style="1" customWidth="1"/>
    <col min="14" max="14" width="13.3796296296296" style="5" customWidth="1"/>
    <col min="15" max="15" width="12.5" style="1" customWidth="1"/>
    <col min="16" max="16" width="13.3796296296296" style="1" customWidth="1"/>
    <col min="17" max="17" width="19.3796296296296" style="6" customWidth="1"/>
    <col min="18" max="18" width="13.6296296296296" style="1" customWidth="1"/>
    <col min="19" max="16383" width="9" style="1"/>
  </cols>
  <sheetData>
    <row r="1" s="1" customFormat="1" ht="18" customHeight="1" spans="1:18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50" t="s">
        <v>16</v>
      </c>
      <c r="J1" s="51" t="s">
        <v>17</v>
      </c>
      <c r="K1" s="52" t="s">
        <v>18</v>
      </c>
      <c r="L1" s="53" t="s">
        <v>3</v>
      </c>
      <c r="M1" s="54" t="s">
        <v>4</v>
      </c>
      <c r="N1" s="55"/>
      <c r="O1" s="56" t="s">
        <v>11</v>
      </c>
      <c r="P1" s="56" t="s">
        <v>9</v>
      </c>
      <c r="Q1" s="72" t="s">
        <v>13</v>
      </c>
      <c r="R1" s="73" t="s">
        <v>15</v>
      </c>
    </row>
    <row r="2" s="1" customFormat="1" ht="18" customHeight="1" spans="1:18">
      <c r="A2" s="11">
        <v>43414</v>
      </c>
      <c r="B2" s="12" t="s">
        <v>19</v>
      </c>
      <c r="C2" s="12">
        <f>F2</f>
        <v>1169</v>
      </c>
      <c r="D2" s="12" t="s">
        <v>20</v>
      </c>
      <c r="E2" s="12">
        <v>1406</v>
      </c>
      <c r="F2" s="12">
        <v>1169</v>
      </c>
      <c r="G2" s="13">
        <f t="shared" ref="G2:G13" si="0">F2-E2</f>
        <v>-237</v>
      </c>
      <c r="H2" s="14">
        <v>3.53172440219265</v>
      </c>
      <c r="I2" s="27">
        <v>32</v>
      </c>
      <c r="J2" s="27">
        <v>521</v>
      </c>
      <c r="K2" s="14">
        <v>2.24376199616123</v>
      </c>
      <c r="L2" s="57">
        <v>356417.3886</v>
      </c>
      <c r="M2" s="58">
        <v>100918.8</v>
      </c>
      <c r="N2" s="37">
        <f>L2/M2</f>
        <v>3.53172440219265</v>
      </c>
      <c r="O2" s="12" t="s">
        <v>21</v>
      </c>
      <c r="P2" s="12" t="s">
        <v>22</v>
      </c>
      <c r="Q2" s="60">
        <f>F3</f>
        <v>3372</v>
      </c>
      <c r="R2" s="74">
        <f>H3</f>
        <v>3.25036146677731</v>
      </c>
    </row>
    <row r="3" s="1" customFormat="1" ht="18" customHeight="1" spans="1:18">
      <c r="A3" s="15"/>
      <c r="B3" s="12" t="s">
        <v>23</v>
      </c>
      <c r="C3" s="16">
        <f>F3+F4</f>
        <v>3497</v>
      </c>
      <c r="D3" s="12" t="s">
        <v>21</v>
      </c>
      <c r="E3" s="12">
        <v>3349</v>
      </c>
      <c r="F3" s="12">
        <v>3372</v>
      </c>
      <c r="G3" s="17">
        <f t="shared" si="0"/>
        <v>23</v>
      </c>
      <c r="H3" s="14">
        <v>3.25036146677731</v>
      </c>
      <c r="I3" s="12">
        <v>80</v>
      </c>
      <c r="J3" s="12" t="s">
        <v>52</v>
      </c>
      <c r="K3" s="14">
        <v>5.00296735905045</v>
      </c>
      <c r="L3" s="1">
        <v>1070637.7276</v>
      </c>
      <c r="M3" s="58">
        <v>311341.869931973</v>
      </c>
      <c r="N3" s="37">
        <f t="shared" ref="N3:N32" si="1">L3/M3</f>
        <v>3.43878492100639</v>
      </c>
      <c r="O3" s="12"/>
      <c r="P3" s="12" t="s">
        <v>24</v>
      </c>
      <c r="Q3" s="60">
        <f>F16</f>
        <v>746</v>
      </c>
      <c r="R3" s="14">
        <f>H16</f>
        <v>2.93</v>
      </c>
    </row>
    <row r="4" s="1" customFormat="1" ht="18" customHeight="1" spans="1:18">
      <c r="A4" s="15"/>
      <c r="B4" s="12"/>
      <c r="C4" s="18"/>
      <c r="D4" s="12" t="s">
        <v>25</v>
      </c>
      <c r="E4" s="12">
        <v>118</v>
      </c>
      <c r="F4" s="12">
        <v>125</v>
      </c>
      <c r="G4" s="17">
        <f t="shared" si="0"/>
        <v>7</v>
      </c>
      <c r="H4" s="14">
        <v>3.9314693240939</v>
      </c>
      <c r="I4" s="12">
        <v>0</v>
      </c>
      <c r="J4" s="12">
        <v>24</v>
      </c>
      <c r="K4" s="14">
        <v>5.20833333333333</v>
      </c>
      <c r="L4" s="57">
        <v>48355.99910625</v>
      </c>
      <c r="M4" s="58">
        <v>11968.68</v>
      </c>
      <c r="N4" s="37">
        <f t="shared" si="1"/>
        <v>4.04021154431817</v>
      </c>
      <c r="O4" s="12"/>
      <c r="P4" s="12" t="s">
        <v>26</v>
      </c>
      <c r="Q4" s="75">
        <f>F18</f>
        <v>903</v>
      </c>
      <c r="R4" s="64">
        <f>H18</f>
        <v>2.6392795364901</v>
      </c>
    </row>
    <row r="5" s="1" customFormat="1" ht="18" customHeight="1" spans="1:18">
      <c r="A5" s="15"/>
      <c r="B5" s="16" t="s">
        <v>27</v>
      </c>
      <c r="C5" s="16">
        <f>F5+F6+F7</f>
        <v>418</v>
      </c>
      <c r="D5" s="12" t="s">
        <v>28</v>
      </c>
      <c r="E5" s="12">
        <v>327</v>
      </c>
      <c r="F5" s="12">
        <v>332</v>
      </c>
      <c r="G5" s="13">
        <f t="shared" si="0"/>
        <v>5</v>
      </c>
      <c r="H5" s="14">
        <v>3.24</v>
      </c>
      <c r="I5" s="12">
        <v>15</v>
      </c>
      <c r="J5" s="12">
        <v>89</v>
      </c>
      <c r="K5" s="14">
        <v>3.73</v>
      </c>
      <c r="L5" s="1">
        <v>160553.65</v>
      </c>
      <c r="M5" s="58">
        <v>49611.71</v>
      </c>
      <c r="N5" s="37">
        <f t="shared" si="1"/>
        <v>3.23620471860373</v>
      </c>
      <c r="O5" s="12"/>
      <c r="P5" s="23" t="s">
        <v>29</v>
      </c>
      <c r="Q5" s="76">
        <f>SUM(Q2:Q4)</f>
        <v>5021</v>
      </c>
      <c r="R5" s="77">
        <f>AVERAGE(R2:R4)</f>
        <v>2.93988033442247</v>
      </c>
    </row>
    <row r="6" s="1" customFormat="1" ht="18" customHeight="1" spans="1:18">
      <c r="A6" s="15"/>
      <c r="B6" s="19"/>
      <c r="C6" s="19"/>
      <c r="D6" s="12" t="s">
        <v>30</v>
      </c>
      <c r="E6" s="12">
        <v>51</v>
      </c>
      <c r="F6" s="12">
        <v>37</v>
      </c>
      <c r="G6" s="13">
        <f t="shared" si="0"/>
        <v>-14</v>
      </c>
      <c r="H6" s="14">
        <v>3.27</v>
      </c>
      <c r="I6" s="12">
        <v>0</v>
      </c>
      <c r="J6" s="12">
        <v>33</v>
      </c>
      <c r="K6" s="14">
        <v>1.48</v>
      </c>
      <c r="L6" s="57">
        <v>8813.24</v>
      </c>
      <c r="M6" s="58">
        <v>2698.37</v>
      </c>
      <c r="N6" s="37">
        <f t="shared" si="1"/>
        <v>3.26613474060266</v>
      </c>
      <c r="O6" s="12" t="s">
        <v>25</v>
      </c>
      <c r="P6" s="12" t="s">
        <v>22</v>
      </c>
      <c r="Q6" s="60">
        <f>F4</f>
        <v>125</v>
      </c>
      <c r="R6" s="14">
        <f>H4</f>
        <v>3.9314693240939</v>
      </c>
    </row>
    <row r="7" s="1" customFormat="1" ht="18" customHeight="1" spans="1:18">
      <c r="A7" s="15"/>
      <c r="B7" s="18"/>
      <c r="C7" s="18"/>
      <c r="D7" s="12" t="s">
        <v>31</v>
      </c>
      <c r="E7" s="12">
        <v>24</v>
      </c>
      <c r="F7" s="12">
        <v>49</v>
      </c>
      <c r="G7" s="13">
        <f t="shared" si="0"/>
        <v>25</v>
      </c>
      <c r="H7" s="14">
        <v>1.53</v>
      </c>
      <c r="I7" s="12">
        <v>0</v>
      </c>
      <c r="J7" s="12">
        <v>35</v>
      </c>
      <c r="K7" s="14">
        <v>1.06</v>
      </c>
      <c r="L7" s="57">
        <v>14000.68</v>
      </c>
      <c r="M7" s="58">
        <v>9148.17</v>
      </c>
      <c r="N7" s="37">
        <f t="shared" si="1"/>
        <v>1.53043504875839</v>
      </c>
      <c r="O7" s="12"/>
      <c r="P7" s="12" t="s">
        <v>26</v>
      </c>
      <c r="Q7" s="75">
        <f>F19</f>
        <v>94</v>
      </c>
      <c r="R7" s="65">
        <f>H19</f>
        <v>3.64534359600859</v>
      </c>
    </row>
    <row r="8" s="1" customFormat="1" ht="18" customHeight="1" spans="1:18">
      <c r="A8" s="15"/>
      <c r="B8" s="16" t="s">
        <v>32</v>
      </c>
      <c r="C8" s="16">
        <f>F8+F9+F10+F11</f>
        <v>1243</v>
      </c>
      <c r="D8" s="12" t="s">
        <v>33</v>
      </c>
      <c r="E8" s="12">
        <v>750</v>
      </c>
      <c r="F8" s="12">
        <v>691</v>
      </c>
      <c r="G8" s="17">
        <f t="shared" si="0"/>
        <v>-59</v>
      </c>
      <c r="H8" s="14">
        <v>4.18237945539006</v>
      </c>
      <c r="I8" s="12">
        <v>30</v>
      </c>
      <c r="J8" s="12">
        <v>244</v>
      </c>
      <c r="K8" s="14">
        <v>2.83196721311475</v>
      </c>
      <c r="L8" s="57">
        <v>214741.22</v>
      </c>
      <c r="M8" s="58">
        <v>51344.27</v>
      </c>
      <c r="N8" s="37">
        <f t="shared" si="1"/>
        <v>4.18237945539006</v>
      </c>
      <c r="O8" s="12"/>
      <c r="P8" s="23" t="s">
        <v>29</v>
      </c>
      <c r="Q8" s="76">
        <f>SUM(Q6:Q7)</f>
        <v>219</v>
      </c>
      <c r="R8" s="77">
        <f>AVERAGE(R6:R7)</f>
        <v>3.78840646005125</v>
      </c>
    </row>
    <row r="9" s="1" customFormat="1" ht="18" customHeight="1" spans="1:18">
      <c r="A9" s="15"/>
      <c r="B9" s="19"/>
      <c r="C9" s="19"/>
      <c r="D9" s="12" t="s">
        <v>31</v>
      </c>
      <c r="E9" s="12">
        <v>198</v>
      </c>
      <c r="F9" s="12">
        <v>216</v>
      </c>
      <c r="G9" s="17">
        <f t="shared" si="0"/>
        <v>18</v>
      </c>
      <c r="H9" s="14">
        <v>3.72494260214681</v>
      </c>
      <c r="I9" s="12">
        <v>21</v>
      </c>
      <c r="J9" s="12">
        <v>100</v>
      </c>
      <c r="K9" s="14">
        <v>2.16</v>
      </c>
      <c r="L9" s="57">
        <v>62755.3</v>
      </c>
      <c r="M9" s="58">
        <v>16847.32</v>
      </c>
      <c r="N9" s="37">
        <f t="shared" si="1"/>
        <v>3.72494260214681</v>
      </c>
      <c r="O9" s="59" t="s">
        <v>31</v>
      </c>
      <c r="P9" s="12" t="s">
        <v>34</v>
      </c>
      <c r="Q9" s="75">
        <f>F9</f>
        <v>216</v>
      </c>
      <c r="R9" s="74">
        <f>H9</f>
        <v>3.72494260214681</v>
      </c>
    </row>
    <row r="10" s="1" customFormat="1" ht="18" customHeight="1" spans="1:18">
      <c r="A10" s="15"/>
      <c r="B10" s="19"/>
      <c r="C10" s="19"/>
      <c r="D10" s="12" t="s">
        <v>35</v>
      </c>
      <c r="E10" s="12">
        <v>201</v>
      </c>
      <c r="F10" s="12">
        <v>183</v>
      </c>
      <c r="G10" s="17">
        <f t="shared" si="0"/>
        <v>-18</v>
      </c>
      <c r="H10" s="14">
        <v>5.08727399181981</v>
      </c>
      <c r="I10" s="12">
        <v>16</v>
      </c>
      <c r="J10" s="12">
        <v>122</v>
      </c>
      <c r="K10" s="14">
        <v>1.5</v>
      </c>
      <c r="L10" s="57">
        <v>107377.55</v>
      </c>
      <c r="M10" s="58">
        <v>21107.09</v>
      </c>
      <c r="N10" s="37">
        <f t="shared" si="1"/>
        <v>5.08727399181981</v>
      </c>
      <c r="O10" s="59"/>
      <c r="P10" s="12" t="s">
        <v>26</v>
      </c>
      <c r="Q10" s="75">
        <f>F20</f>
        <v>320</v>
      </c>
      <c r="R10" s="65">
        <f>H20</f>
        <v>3.06780907173784</v>
      </c>
    </row>
    <row r="11" s="1" customFormat="1" ht="18" customHeight="1" spans="1:18">
      <c r="A11" s="15"/>
      <c r="B11" s="19"/>
      <c r="C11" s="19"/>
      <c r="D11" s="12" t="s">
        <v>36</v>
      </c>
      <c r="E11" s="12">
        <v>196</v>
      </c>
      <c r="F11" s="12">
        <v>153</v>
      </c>
      <c r="G11" s="17">
        <f t="shared" si="0"/>
        <v>-43</v>
      </c>
      <c r="H11" s="14">
        <v>13.7328532862909</v>
      </c>
      <c r="I11" s="12">
        <v>4</v>
      </c>
      <c r="J11" s="12">
        <v>29</v>
      </c>
      <c r="K11" s="14">
        <v>5.27586206896552</v>
      </c>
      <c r="L11" s="1">
        <v>128446.81</v>
      </c>
      <c r="M11" s="58">
        <v>9353.25</v>
      </c>
      <c r="N11" s="37">
        <f t="shared" si="1"/>
        <v>13.7328532862909</v>
      </c>
      <c r="O11" s="59"/>
      <c r="P11" s="12" t="s">
        <v>37</v>
      </c>
      <c r="Q11" s="78">
        <f>F25</f>
        <v>102</v>
      </c>
      <c r="R11" s="74">
        <f>H25</f>
        <v>3.48932568862464</v>
      </c>
    </row>
    <row r="12" s="1" customFormat="1" ht="18" customHeight="1" spans="1:18">
      <c r="A12" s="15"/>
      <c r="B12" s="16" t="s">
        <v>38</v>
      </c>
      <c r="C12" s="16">
        <f>F12+F13</f>
        <v>512</v>
      </c>
      <c r="D12" s="12" t="s">
        <v>39</v>
      </c>
      <c r="E12" s="12">
        <v>354</v>
      </c>
      <c r="F12" s="12">
        <v>378</v>
      </c>
      <c r="G12" s="13">
        <f t="shared" si="0"/>
        <v>24</v>
      </c>
      <c r="H12" s="20">
        <v>3.30634088523073</v>
      </c>
      <c r="I12" s="12">
        <v>12</v>
      </c>
      <c r="J12" s="12">
        <v>52</v>
      </c>
      <c r="K12" s="14">
        <v>7.26923076923077</v>
      </c>
      <c r="L12" s="57">
        <v>203537.5056</v>
      </c>
      <c r="M12" s="58">
        <v>61559.7461559975</v>
      </c>
      <c r="N12" s="37">
        <f t="shared" si="1"/>
        <v>3.30634088523073</v>
      </c>
      <c r="O12" s="59"/>
      <c r="P12" s="12" t="s">
        <v>40</v>
      </c>
      <c r="Q12" s="78">
        <f>F7</f>
        <v>49</v>
      </c>
      <c r="R12" s="74">
        <f>H7</f>
        <v>1.53</v>
      </c>
    </row>
    <row r="13" s="1" customFormat="1" ht="18" customHeight="1" spans="1:18">
      <c r="A13" s="15"/>
      <c r="B13" s="18"/>
      <c r="C13" s="18"/>
      <c r="D13" s="12" t="s">
        <v>28</v>
      </c>
      <c r="E13" s="12">
        <v>121</v>
      </c>
      <c r="F13" s="12">
        <v>134</v>
      </c>
      <c r="G13" s="13">
        <f t="shared" si="0"/>
        <v>13</v>
      </c>
      <c r="H13" s="20">
        <v>2.92375555078247</v>
      </c>
      <c r="I13" s="12">
        <v>7</v>
      </c>
      <c r="J13" s="12">
        <v>24</v>
      </c>
      <c r="K13" s="14">
        <v>5.58333333333333</v>
      </c>
      <c r="L13" s="57">
        <v>62731.953659</v>
      </c>
      <c r="M13" s="58">
        <v>21455.950256242</v>
      </c>
      <c r="N13" s="37">
        <f t="shared" si="1"/>
        <v>2.92375555078247</v>
      </c>
      <c r="O13" s="59"/>
      <c r="P13" s="23" t="s">
        <v>29</v>
      </c>
      <c r="Q13" s="60">
        <f>SUM(Q9:Q12)</f>
        <v>687</v>
      </c>
      <c r="R13" s="77">
        <f>AVERAGE(R9:R11)</f>
        <v>3.42735912083643</v>
      </c>
    </row>
    <row r="14" s="1" customFormat="1" ht="18" customHeight="1" spans="1:18">
      <c r="A14" s="22"/>
      <c r="B14" s="23" t="s">
        <v>7</v>
      </c>
      <c r="C14" s="23">
        <f t="shared" ref="C14:G14" si="2">SUM(C2:C13)</f>
        <v>6839</v>
      </c>
      <c r="D14" s="23"/>
      <c r="E14" s="23">
        <f t="shared" si="2"/>
        <v>7095</v>
      </c>
      <c r="F14" s="23">
        <f t="shared" si="2"/>
        <v>6839</v>
      </c>
      <c r="G14" s="24">
        <f t="shared" si="2"/>
        <v>-256</v>
      </c>
      <c r="H14" s="25">
        <f>L14/M14</f>
        <v>3.65377976871882</v>
      </c>
      <c r="I14" s="23">
        <f>SUM(I3:I13)</f>
        <v>185</v>
      </c>
      <c r="J14" s="23">
        <f t="shared" ref="J14:M14" si="3">SUM(J2:J13)</f>
        <v>1273</v>
      </c>
      <c r="K14" s="25"/>
      <c r="L14" s="81">
        <f t="shared" si="3"/>
        <v>2438369.02456525</v>
      </c>
      <c r="M14" s="67">
        <f t="shared" si="3"/>
        <v>667355.226344212</v>
      </c>
      <c r="N14" s="37">
        <f t="shared" si="1"/>
        <v>3.65377976871882</v>
      </c>
      <c r="O14" s="12" t="s">
        <v>33</v>
      </c>
      <c r="P14" s="12" t="s">
        <v>34</v>
      </c>
      <c r="Q14" s="78">
        <f>F8</f>
        <v>691</v>
      </c>
      <c r="R14" s="74">
        <f>H8</f>
        <v>4.18237945539006</v>
      </c>
    </row>
    <row r="15" s="1" customFormat="1" ht="18" customHeight="1" spans="1:18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50" t="s">
        <v>16</v>
      </c>
      <c r="J15" s="51" t="s">
        <v>17</v>
      </c>
      <c r="K15" s="52" t="s">
        <v>18</v>
      </c>
      <c r="L15" s="53" t="s">
        <v>3</v>
      </c>
      <c r="M15" s="54" t="s">
        <v>4</v>
      </c>
      <c r="N15" s="37" t="e">
        <f t="shared" si="1"/>
        <v>#VALUE!</v>
      </c>
      <c r="O15" s="12"/>
      <c r="P15" s="12" t="s">
        <v>26</v>
      </c>
      <c r="Q15" s="75">
        <f>F21</f>
        <v>116</v>
      </c>
      <c r="R15" s="68">
        <f>H21</f>
        <v>2.28301698157034</v>
      </c>
    </row>
    <row r="16" s="1" customFormat="1" ht="18" customHeight="1" spans="1:18">
      <c r="A16" s="11">
        <v>43414</v>
      </c>
      <c r="B16" s="26" t="s">
        <v>41</v>
      </c>
      <c r="C16" s="26">
        <f>F16+F17</f>
        <v>889</v>
      </c>
      <c r="D16" s="12" t="s">
        <v>21</v>
      </c>
      <c r="E16" s="27">
        <v>685</v>
      </c>
      <c r="F16" s="27">
        <v>746</v>
      </c>
      <c r="G16" s="13">
        <f t="shared" ref="G16:G27" si="4">F16-E16</f>
        <v>61</v>
      </c>
      <c r="H16" s="14">
        <v>2.93</v>
      </c>
      <c r="I16" s="12">
        <v>27</v>
      </c>
      <c r="J16" s="12">
        <v>125</v>
      </c>
      <c r="K16" s="14">
        <v>6</v>
      </c>
      <c r="L16" s="57">
        <v>196901.4</v>
      </c>
      <c r="M16" s="58">
        <v>67225.61</v>
      </c>
      <c r="N16" s="37">
        <f t="shared" si="1"/>
        <v>2.92896412542779</v>
      </c>
      <c r="O16" s="12"/>
      <c r="P16" s="12" t="s">
        <v>37</v>
      </c>
      <c r="Q16" s="78">
        <f>F24</f>
        <v>143</v>
      </c>
      <c r="R16" s="74">
        <f>H24</f>
        <v>2.96813287262678</v>
      </c>
    </row>
    <row r="17" s="1" customFormat="1" ht="18" customHeight="1" spans="1:18">
      <c r="A17" s="15"/>
      <c r="B17" s="28"/>
      <c r="C17" s="28"/>
      <c r="D17" s="12" t="s">
        <v>20</v>
      </c>
      <c r="E17" s="27">
        <v>191</v>
      </c>
      <c r="F17" s="27">
        <v>143</v>
      </c>
      <c r="G17" s="13">
        <f t="shared" si="4"/>
        <v>-48</v>
      </c>
      <c r="H17" s="14">
        <v>3.1</v>
      </c>
      <c r="I17" s="12">
        <v>14</v>
      </c>
      <c r="J17" s="12">
        <v>33</v>
      </c>
      <c r="K17" s="14">
        <v>4.3</v>
      </c>
      <c r="L17" s="57">
        <v>46495.8</v>
      </c>
      <c r="M17" s="58">
        <v>15034.45</v>
      </c>
      <c r="N17" s="37">
        <f t="shared" si="1"/>
        <v>3.09261728895969</v>
      </c>
      <c r="O17" s="12"/>
      <c r="P17" s="23" t="s">
        <v>29</v>
      </c>
      <c r="Q17" s="60">
        <f>SUM(Q14:Q16)</f>
        <v>950</v>
      </c>
      <c r="R17" s="77">
        <f>AVERAGE(R14:R16)</f>
        <v>3.14450976986239</v>
      </c>
    </row>
    <row r="18" s="1" customFormat="1" ht="18" customHeight="1" spans="1:18">
      <c r="A18" s="15"/>
      <c r="B18" s="26" t="s">
        <v>42</v>
      </c>
      <c r="C18" s="26">
        <f>SUM(F18:F22)</f>
        <v>2182</v>
      </c>
      <c r="D18" s="12" t="s">
        <v>21</v>
      </c>
      <c r="E18" s="27">
        <v>786</v>
      </c>
      <c r="F18" s="27">
        <v>903</v>
      </c>
      <c r="G18" s="13">
        <f t="shared" si="4"/>
        <v>117</v>
      </c>
      <c r="H18" s="14">
        <v>2.6392795364901</v>
      </c>
      <c r="I18" s="12">
        <v>21</v>
      </c>
      <c r="J18" s="12">
        <v>134</v>
      </c>
      <c r="K18" s="14">
        <v>6.73134328358209</v>
      </c>
      <c r="L18" s="57">
        <v>264677.281133012</v>
      </c>
      <c r="M18" s="98">
        <v>100283.913649025</v>
      </c>
      <c r="N18" s="37">
        <f t="shared" si="1"/>
        <v>2.6392795364901</v>
      </c>
      <c r="O18" s="12" t="s">
        <v>28</v>
      </c>
      <c r="P18" s="12" t="s">
        <v>40</v>
      </c>
      <c r="Q18" s="76">
        <f>F5</f>
        <v>332</v>
      </c>
      <c r="R18" s="14">
        <f>H5</f>
        <v>3.24</v>
      </c>
    </row>
    <row r="19" s="1" customFormat="1" ht="18" customHeight="1" spans="1:18">
      <c r="A19" s="15"/>
      <c r="B19" s="28"/>
      <c r="C19" s="28"/>
      <c r="D19" s="12" t="s">
        <v>25</v>
      </c>
      <c r="E19" s="27">
        <v>82</v>
      </c>
      <c r="F19" s="27">
        <v>94</v>
      </c>
      <c r="G19" s="17">
        <f t="shared" si="4"/>
        <v>12</v>
      </c>
      <c r="H19" s="14">
        <v>3.64534359600859</v>
      </c>
      <c r="I19" s="12">
        <v>21</v>
      </c>
      <c r="J19" s="12">
        <v>30</v>
      </c>
      <c r="K19" s="14">
        <v>3.13333333333333</v>
      </c>
      <c r="L19" s="12">
        <v>40885.7269897732</v>
      </c>
      <c r="M19" s="85">
        <v>11215.8774373259</v>
      </c>
      <c r="N19" s="37">
        <f t="shared" si="1"/>
        <v>3.64534359600859</v>
      </c>
      <c r="O19" s="12"/>
      <c r="P19" s="12" t="s">
        <v>43</v>
      </c>
      <c r="Q19" s="76">
        <f>F13</f>
        <v>134</v>
      </c>
      <c r="R19" s="14">
        <f>H13</f>
        <v>2.92375555078247</v>
      </c>
    </row>
    <row r="20" s="1" customFormat="1" ht="18" customHeight="1" spans="1:18">
      <c r="A20" s="15"/>
      <c r="B20" s="28"/>
      <c r="C20" s="28"/>
      <c r="D20" s="12" t="s">
        <v>31</v>
      </c>
      <c r="E20" s="27">
        <v>287</v>
      </c>
      <c r="F20" s="27">
        <v>320</v>
      </c>
      <c r="G20" s="17">
        <f t="shared" si="4"/>
        <v>33</v>
      </c>
      <c r="H20" s="14">
        <v>3.06780907173784</v>
      </c>
      <c r="I20" s="12">
        <v>19</v>
      </c>
      <c r="J20" s="12">
        <v>99</v>
      </c>
      <c r="K20" s="14">
        <v>3.23232323232323</v>
      </c>
      <c r="L20" s="57">
        <v>97784.4914400806</v>
      </c>
      <c r="M20" s="85">
        <v>31874.3732590529</v>
      </c>
      <c r="N20" s="37">
        <f t="shared" si="1"/>
        <v>3.06780907173784</v>
      </c>
      <c r="O20" s="12"/>
      <c r="P20" s="12" t="s">
        <v>37</v>
      </c>
      <c r="Q20" s="79">
        <f>F23</f>
        <v>124</v>
      </c>
      <c r="R20" s="74">
        <f>H23</f>
        <v>2.84413397387574</v>
      </c>
    </row>
    <row r="21" s="1" customFormat="1" ht="18" customHeight="1" spans="1:18">
      <c r="A21" s="15"/>
      <c r="B21" s="28"/>
      <c r="C21" s="28"/>
      <c r="D21" s="12" t="s">
        <v>33</v>
      </c>
      <c r="E21" s="27">
        <v>151</v>
      </c>
      <c r="F21" s="27">
        <v>116</v>
      </c>
      <c r="G21" s="17">
        <f t="shared" si="4"/>
        <v>-35</v>
      </c>
      <c r="H21" s="14">
        <v>2.28301698157034</v>
      </c>
      <c r="I21" s="12">
        <v>19</v>
      </c>
      <c r="J21" s="12">
        <v>30</v>
      </c>
      <c r="K21" s="14">
        <v>3.86666666666667</v>
      </c>
      <c r="L21" s="57">
        <v>28576.1865112406</v>
      </c>
      <c r="M21" s="85">
        <v>12516.852367688</v>
      </c>
      <c r="N21" s="37">
        <f t="shared" si="1"/>
        <v>2.28301698157034</v>
      </c>
      <c r="O21" s="12"/>
      <c r="P21" s="23" t="s">
        <v>29</v>
      </c>
      <c r="Q21" s="76">
        <f>Q20+Q19+Q18</f>
        <v>590</v>
      </c>
      <c r="R21" s="77">
        <f>AVERAGE(R18:R20)</f>
        <v>3.00262984155274</v>
      </c>
    </row>
    <row r="22" s="1" customFormat="1" ht="18" customHeight="1" spans="1:18">
      <c r="A22" s="15"/>
      <c r="B22" s="29"/>
      <c r="C22" s="29"/>
      <c r="D22" s="12" t="s">
        <v>20</v>
      </c>
      <c r="E22" s="27">
        <v>705</v>
      </c>
      <c r="F22" s="27">
        <v>749</v>
      </c>
      <c r="G22" s="13">
        <f t="shared" si="4"/>
        <v>44</v>
      </c>
      <c r="H22" s="14">
        <v>2.82446514203409</v>
      </c>
      <c r="I22" s="12">
        <v>17</v>
      </c>
      <c r="J22" s="12">
        <v>168</v>
      </c>
      <c r="K22" s="14">
        <v>4.45238095238095</v>
      </c>
      <c r="L22" s="57">
        <v>234505.742282162</v>
      </c>
      <c r="M22" s="85">
        <v>83026.6016713092</v>
      </c>
      <c r="N22" s="37">
        <f t="shared" si="1"/>
        <v>2.82446514203409</v>
      </c>
      <c r="O22" s="16" t="s">
        <v>20</v>
      </c>
      <c r="P22" s="12" t="s">
        <v>44</v>
      </c>
      <c r="Q22" s="78">
        <f>F2</f>
        <v>1169</v>
      </c>
      <c r="R22" s="14">
        <f>H2</f>
        <v>3.53172440219265</v>
      </c>
    </row>
    <row r="23" s="1" customFormat="1" ht="18" customHeight="1" spans="1:19">
      <c r="A23" s="15"/>
      <c r="B23" s="26" t="s">
        <v>45</v>
      </c>
      <c r="C23" s="26">
        <f>SUM(F23:F26)</f>
        <v>494</v>
      </c>
      <c r="D23" s="30" t="s">
        <v>28</v>
      </c>
      <c r="E23" s="12">
        <v>125</v>
      </c>
      <c r="F23" s="12">
        <v>124</v>
      </c>
      <c r="G23" s="17">
        <f t="shared" si="4"/>
        <v>-1</v>
      </c>
      <c r="H23" s="74">
        <v>2.84413397387574</v>
      </c>
      <c r="I23" s="12">
        <v>8</v>
      </c>
      <c r="J23" s="12">
        <v>49</v>
      </c>
      <c r="K23" s="14">
        <v>2.53061224489796</v>
      </c>
      <c r="L23" s="57">
        <v>51196.942809</v>
      </c>
      <c r="M23" s="58">
        <v>18000.89</v>
      </c>
      <c r="N23" s="37">
        <f t="shared" si="1"/>
        <v>2.84413397387574</v>
      </c>
      <c r="O23" s="19"/>
      <c r="P23" s="31" t="s">
        <v>26</v>
      </c>
      <c r="Q23" s="78">
        <f>F22</f>
        <v>749</v>
      </c>
      <c r="R23" s="14">
        <f>H22</f>
        <v>2.82446514203409</v>
      </c>
      <c r="S23" s="37"/>
    </row>
    <row r="24" s="1" customFormat="1" ht="18" customHeight="1" spans="1:18">
      <c r="A24" s="15"/>
      <c r="B24" s="28"/>
      <c r="C24" s="28"/>
      <c r="D24" s="30" t="s">
        <v>33</v>
      </c>
      <c r="E24" s="12">
        <v>135</v>
      </c>
      <c r="F24" s="12">
        <v>143</v>
      </c>
      <c r="G24" s="13">
        <f t="shared" si="4"/>
        <v>8</v>
      </c>
      <c r="H24" s="74">
        <v>2.96813287262678</v>
      </c>
      <c r="I24" s="12">
        <v>12</v>
      </c>
      <c r="J24" s="12">
        <v>58</v>
      </c>
      <c r="K24" s="14">
        <v>2.46551724137931</v>
      </c>
      <c r="L24" s="57">
        <v>44316.2718</v>
      </c>
      <c r="M24" s="58">
        <v>14930.69</v>
      </c>
      <c r="N24" s="37">
        <f t="shared" si="1"/>
        <v>2.96813287262678</v>
      </c>
      <c r="O24" s="19"/>
      <c r="P24" s="31" t="s">
        <v>24</v>
      </c>
      <c r="Q24" s="78">
        <f>F17</f>
        <v>143</v>
      </c>
      <c r="R24" s="14">
        <f>H17</f>
        <v>3.1</v>
      </c>
    </row>
    <row r="25" s="1" customFormat="1" ht="18" customHeight="1" spans="1:18">
      <c r="A25" s="15"/>
      <c r="B25" s="28"/>
      <c r="C25" s="28"/>
      <c r="D25" s="30" t="s">
        <v>31</v>
      </c>
      <c r="E25" s="12">
        <v>80</v>
      </c>
      <c r="F25" s="12">
        <v>102</v>
      </c>
      <c r="G25" s="13">
        <f t="shared" si="4"/>
        <v>22</v>
      </c>
      <c r="H25" s="74">
        <v>3.48932568862464</v>
      </c>
      <c r="I25" s="12">
        <v>13</v>
      </c>
      <c r="J25" s="12">
        <v>31</v>
      </c>
      <c r="K25" s="14">
        <v>3.29032258064516</v>
      </c>
      <c r="L25" s="57">
        <v>38179.53871305</v>
      </c>
      <c r="M25" s="58">
        <v>10941.81</v>
      </c>
      <c r="N25" s="37">
        <f t="shared" si="1"/>
        <v>3.48932568862464</v>
      </c>
      <c r="O25" s="19"/>
      <c r="P25" s="31" t="s">
        <v>46</v>
      </c>
      <c r="Q25" s="78">
        <f>F27</f>
        <v>70</v>
      </c>
      <c r="R25" s="14">
        <f>H27</f>
        <v>2.8</v>
      </c>
    </row>
    <row r="26" s="1" customFormat="1" ht="18" customHeight="1" spans="1:18">
      <c r="A26" s="15"/>
      <c r="B26" s="28"/>
      <c r="C26" s="28"/>
      <c r="D26" s="30" t="s">
        <v>47</v>
      </c>
      <c r="E26" s="12">
        <v>117</v>
      </c>
      <c r="F26" s="12">
        <v>125</v>
      </c>
      <c r="G26" s="13">
        <f t="shared" si="4"/>
        <v>8</v>
      </c>
      <c r="H26" s="84">
        <v>1.88443574959124</v>
      </c>
      <c r="I26" s="12">
        <v>11</v>
      </c>
      <c r="J26" s="12">
        <v>39</v>
      </c>
      <c r="K26" s="62">
        <v>3.20512820512821</v>
      </c>
      <c r="L26" s="57">
        <v>39873.3225119685</v>
      </c>
      <c r="M26" s="58">
        <v>21159.29</v>
      </c>
      <c r="N26" s="37">
        <f t="shared" si="1"/>
        <v>1.88443574959124</v>
      </c>
      <c r="O26" s="18"/>
      <c r="P26" s="23" t="s">
        <v>29</v>
      </c>
      <c r="Q26" s="60">
        <f>SUM(Q22:Q25)</f>
        <v>2131</v>
      </c>
      <c r="R26" s="80">
        <f>AVERAGE(R22:R25)</f>
        <v>3.06404738605668</v>
      </c>
    </row>
    <row r="27" s="1" customFormat="1" ht="18" customHeight="1" spans="1:18">
      <c r="A27" s="15"/>
      <c r="B27" s="31" t="s">
        <v>48</v>
      </c>
      <c r="C27" s="31">
        <f>F27</f>
        <v>70</v>
      </c>
      <c r="D27" s="30" t="s">
        <v>20</v>
      </c>
      <c r="E27" s="12">
        <v>98</v>
      </c>
      <c r="F27" s="12">
        <v>70</v>
      </c>
      <c r="G27" s="13">
        <f t="shared" si="4"/>
        <v>-28</v>
      </c>
      <c r="H27" s="62">
        <v>2.8</v>
      </c>
      <c r="I27" s="12">
        <v>2</v>
      </c>
      <c r="J27" s="12">
        <v>59</v>
      </c>
      <c r="K27" s="62">
        <v>1.1864406779661</v>
      </c>
      <c r="L27" s="57">
        <v>24293.451</v>
      </c>
      <c r="M27" s="58">
        <v>8786.0374531245</v>
      </c>
      <c r="N27" s="37">
        <f t="shared" si="1"/>
        <v>2.76500653788594</v>
      </c>
      <c r="O27" s="12" t="s">
        <v>49</v>
      </c>
      <c r="P27" s="12" t="s">
        <v>43</v>
      </c>
      <c r="Q27" s="12">
        <f>F12</f>
        <v>378</v>
      </c>
      <c r="R27" s="14">
        <f>H12</f>
        <v>3.30634088523073</v>
      </c>
    </row>
    <row r="28" s="1" customFormat="1" ht="18" customHeight="1" spans="1:18">
      <c r="A28" s="15"/>
      <c r="B28" s="23"/>
      <c r="C28" s="23">
        <f t="shared" ref="C28:G28" si="5">SUM(C16:C27)</f>
        <v>3635</v>
      </c>
      <c r="D28" s="23"/>
      <c r="E28" s="23">
        <f t="shared" si="5"/>
        <v>3442</v>
      </c>
      <c r="F28" s="23">
        <f t="shared" si="5"/>
        <v>3635</v>
      </c>
      <c r="G28" s="32">
        <f t="shared" si="5"/>
        <v>193</v>
      </c>
      <c r="H28" s="25">
        <f>L28/M28</f>
        <v>2.80429433499417</v>
      </c>
      <c r="I28" s="66">
        <f t="shared" ref="I28:M28" si="6">SUM(I16:I27)</f>
        <v>184</v>
      </c>
      <c r="J28" s="66">
        <f t="shared" si="6"/>
        <v>855</v>
      </c>
      <c r="K28" s="25"/>
      <c r="L28" s="67">
        <f t="shared" si="6"/>
        <v>1107686.15519029</v>
      </c>
      <c r="M28" s="67">
        <f t="shared" si="6"/>
        <v>394996.395837526</v>
      </c>
      <c r="N28" s="37">
        <f t="shared" si="1"/>
        <v>2.80429433499417</v>
      </c>
      <c r="O28" s="14" t="s">
        <v>30</v>
      </c>
      <c r="P28" s="12" t="s">
        <v>40</v>
      </c>
      <c r="Q28" s="60">
        <f>F6</f>
        <v>37</v>
      </c>
      <c r="R28" s="14">
        <f>H7</f>
        <v>1.53</v>
      </c>
    </row>
    <row r="29" s="1" customFormat="1" ht="18" customHeight="1" spans="1:18">
      <c r="A29" s="22"/>
      <c r="B29" s="12" t="s">
        <v>50</v>
      </c>
      <c r="C29" s="12"/>
      <c r="D29" s="12"/>
      <c r="E29" s="33">
        <f t="shared" ref="E29:G29" si="7">E28+E14</f>
        <v>10537</v>
      </c>
      <c r="F29" s="33">
        <f t="shared" si="7"/>
        <v>10474</v>
      </c>
      <c r="G29" s="34">
        <f t="shared" si="7"/>
        <v>-63</v>
      </c>
      <c r="H29" s="14">
        <f>L29/M29</f>
        <v>3.33792983953189</v>
      </c>
      <c r="I29" s="69">
        <f t="shared" ref="I29:M29" si="8">I28+I14</f>
        <v>369</v>
      </c>
      <c r="J29" s="69">
        <f t="shared" si="8"/>
        <v>2128</v>
      </c>
      <c r="K29" s="14"/>
      <c r="L29" s="58">
        <f t="shared" si="8"/>
        <v>3546055.17975554</v>
      </c>
      <c r="M29" s="58">
        <f t="shared" si="8"/>
        <v>1062351.62218174</v>
      </c>
      <c r="N29" s="37">
        <f t="shared" si="1"/>
        <v>3.33792983953189</v>
      </c>
      <c r="O29" s="14"/>
      <c r="P29" s="12" t="s">
        <v>37</v>
      </c>
      <c r="Q29" s="60">
        <f>F26</f>
        <v>125</v>
      </c>
      <c r="R29" s="14">
        <f>H26</f>
        <v>1.88443574959124</v>
      </c>
    </row>
    <row r="30" s="1" customFormat="1" ht="18" customHeight="1" spans="1:18">
      <c r="A30" s="35"/>
      <c r="B30" s="5"/>
      <c r="C30" s="5"/>
      <c r="D30" s="5"/>
      <c r="E30" s="5"/>
      <c r="F30" s="36"/>
      <c r="G30" s="37"/>
      <c r="N30" s="37" t="e">
        <f t="shared" si="1"/>
        <v>#DIV/0!</v>
      </c>
      <c r="O30" s="14" t="s">
        <v>51</v>
      </c>
      <c r="P30" s="12" t="s">
        <v>34</v>
      </c>
      <c r="Q30" s="78">
        <f>F10</f>
        <v>183</v>
      </c>
      <c r="R30" s="74">
        <f>H10</f>
        <v>5.08727399181981</v>
      </c>
    </row>
    <row r="31" s="1" customFormat="1" ht="18" customHeight="1" spans="1:18">
      <c r="A31" s="38"/>
      <c r="B31" s="39"/>
      <c r="C31" s="39"/>
      <c r="D31" s="5"/>
      <c r="E31" s="40"/>
      <c r="F31" s="36"/>
      <c r="G31" s="37"/>
      <c r="H31" s="4"/>
      <c r="I31" s="4"/>
      <c r="J31" s="4"/>
      <c r="K31" s="4"/>
      <c r="M31" s="4"/>
      <c r="N31" s="37" t="e">
        <f t="shared" si="1"/>
        <v>#DIV/0!</v>
      </c>
      <c r="O31" s="14" t="s">
        <v>36</v>
      </c>
      <c r="P31" s="14" t="s">
        <v>34</v>
      </c>
      <c r="Q31" s="60">
        <f>F11</f>
        <v>153</v>
      </c>
      <c r="R31" s="74">
        <f>H11</f>
        <v>13.7328532862909</v>
      </c>
    </row>
    <row r="32" s="1" customFormat="1" ht="18" customHeight="1" spans="1:18">
      <c r="A32" s="38"/>
      <c r="B32" s="41"/>
      <c r="C32" s="41"/>
      <c r="D32" s="41"/>
      <c r="E32" s="41"/>
      <c r="F32" s="41"/>
      <c r="G32" s="37"/>
      <c r="N32" s="37" t="e">
        <f t="shared" si="1"/>
        <v>#DIV/0!</v>
      </c>
      <c r="O32" s="37"/>
      <c r="P32" s="37"/>
      <c r="Q32" s="6">
        <f>Q31+Q30+Q29+Q28+Q27+Q26+Q21+Q17+Q13+Q8+Q5</f>
        <v>10474</v>
      </c>
      <c r="R32" s="1">
        <f>R31+R28+R27+R24+R23+R22+R30+R20+R19+R18+R16+R15+R14+R11+R10+R9+R7+R6+R4+R3+R2+R25+R29</f>
        <v>82.917043577284</v>
      </c>
    </row>
    <row r="33" s="1" customFormat="1" ht="18" customHeight="1" spans="1:17">
      <c r="A33" s="38"/>
      <c r="B33"/>
      <c r="G33" s="37"/>
      <c r="H33" s="4"/>
      <c r="I33" s="4"/>
      <c r="J33" s="4"/>
      <c r="K33" s="4"/>
      <c r="L33" s="5"/>
      <c r="M33" s="4"/>
      <c r="N33" s="5"/>
      <c r="O33" s="37"/>
      <c r="P33" s="37"/>
      <c r="Q33" s="6"/>
    </row>
    <row r="34" s="1" customFormat="1" ht="18" customHeight="1" spans="1:17">
      <c r="A34" s="38"/>
      <c r="B34"/>
      <c r="C34" s="5"/>
      <c r="D34" s="36"/>
      <c r="E34" s="5"/>
      <c r="F34" s="36"/>
      <c r="G34" s="42"/>
      <c r="H34" s="42"/>
      <c r="I34" s="42"/>
      <c r="J34" s="42"/>
      <c r="K34" s="42"/>
      <c r="L34" s="5"/>
      <c r="M34" s="42"/>
      <c r="N34" s="37"/>
      <c r="O34" s="37"/>
      <c r="P34" s="70"/>
      <c r="Q34" s="37"/>
    </row>
    <row r="35" s="1" customFormat="1" ht="18" customHeight="1" spans="1:17">
      <c r="A35" s="38"/>
      <c r="B35"/>
      <c r="C35" s="43"/>
      <c r="D35" s="5"/>
      <c r="E35" s="5"/>
      <c r="F35" s="5"/>
      <c r="G35" s="42"/>
      <c r="H35" s="42">
        <f>H25+H24+H23+H22+H21+H20+H19+H18+H17+H16+H13+H12+H11+H10+H9+H8+H7+H5+H4+H3+H2+H26+H27</f>
        <v>82.9170435772839</v>
      </c>
      <c r="I35" s="42"/>
      <c r="J35" s="42"/>
      <c r="K35" s="42"/>
      <c r="L35" s="5"/>
      <c r="M35" s="42"/>
      <c r="N35" s="49"/>
      <c r="O35" s="37"/>
      <c r="P35" s="37"/>
      <c r="Q35" s="1">
        <f>F29-Q32</f>
        <v>0</v>
      </c>
    </row>
    <row r="36" s="1" customFormat="1" ht="18" customHeight="1" spans="1:15">
      <c r="A36" s="38"/>
      <c r="B36"/>
      <c r="C36" s="43"/>
      <c r="D36" s="5"/>
      <c r="E36" s="5"/>
      <c r="F36" s="42"/>
      <c r="G36" s="42"/>
      <c r="H36" s="44"/>
      <c r="I36" s="44"/>
      <c r="J36" s="44"/>
      <c r="K36" s="44"/>
      <c r="L36" s="5"/>
      <c r="M36" s="44"/>
      <c r="N36" s="49"/>
      <c r="O36" s="49"/>
    </row>
    <row r="37" s="1" customFormat="1" ht="18" customHeight="1" spans="1:15">
      <c r="A37" s="45"/>
      <c r="B37"/>
      <c r="C37" s="43"/>
      <c r="D37" s="5"/>
      <c r="E37" s="5"/>
      <c r="F37" s="42"/>
      <c r="G37" s="5"/>
      <c r="H37" s="5"/>
      <c r="I37" s="5"/>
      <c r="J37" s="5"/>
      <c r="K37" s="5"/>
      <c r="L37" s="5"/>
      <c r="M37" s="5"/>
      <c r="N37" s="49"/>
      <c r="O37" s="49"/>
    </row>
    <row r="38" s="1" customFormat="1" ht="18" customHeight="1" spans="1:15">
      <c r="A38" s="45"/>
      <c r="B38"/>
      <c r="C38" s="43"/>
      <c r="D38" s="5"/>
      <c r="E38" s="5"/>
      <c r="F38" s="5"/>
      <c r="G38" s="5"/>
      <c r="H38" s="46"/>
      <c r="I38" s="46"/>
      <c r="J38" s="46"/>
      <c r="K38" s="46"/>
      <c r="L38" s="5"/>
      <c r="M38" s="46"/>
      <c r="N38" s="49"/>
      <c r="O38" s="49"/>
    </row>
    <row r="39" s="1" customFormat="1" ht="18" customHeight="1" spans="1:16">
      <c r="A39" s="45"/>
      <c r="B39"/>
      <c r="C39" s="43"/>
      <c r="D39" s="42"/>
      <c r="E39" s="5"/>
      <c r="F39" s="42"/>
      <c r="G39" s="42"/>
      <c r="H39" s="42"/>
      <c r="I39" s="42"/>
      <c r="J39" s="42"/>
      <c r="K39" s="42"/>
      <c r="L39" s="5"/>
      <c r="M39" s="42"/>
      <c r="N39" s="46"/>
      <c r="O39" s="37"/>
      <c r="P39" s="6"/>
    </row>
    <row r="40" s="1" customFormat="1" ht="18" customHeight="1" spans="1:16">
      <c r="A40" s="45"/>
      <c r="B40" s="5"/>
      <c r="C40" s="5"/>
      <c r="D40" s="42"/>
      <c r="E40" s="5"/>
      <c r="F40" s="42"/>
      <c r="G40" s="5"/>
      <c r="H40" s="47"/>
      <c r="I40" s="47"/>
      <c r="J40" s="47"/>
      <c r="K40" s="47"/>
      <c r="L40" s="5"/>
      <c r="M40" s="47"/>
      <c r="N40" s="5"/>
      <c r="O40" s="5"/>
      <c r="P40" s="6"/>
    </row>
    <row r="41" s="1" customFormat="1" ht="18" customHeight="1" spans="1:15">
      <c r="A41" s="45"/>
      <c r="B41" s="5"/>
      <c r="C41" s="5"/>
      <c r="D41" s="42"/>
      <c r="E41" s="5"/>
      <c r="F41" s="42"/>
      <c r="G41" s="5"/>
      <c r="H41" s="48"/>
      <c r="I41" s="48"/>
      <c r="J41" s="48"/>
      <c r="K41" s="48"/>
      <c r="L41" s="37"/>
      <c r="M41" s="48"/>
      <c r="N41" s="47"/>
      <c r="O41" s="5"/>
    </row>
    <row r="42" s="1" customFormat="1" ht="18" customHeight="1" spans="1:14">
      <c r="A42" s="38"/>
      <c r="B42" s="42"/>
      <c r="C42" s="42"/>
      <c r="D42" s="42"/>
      <c r="E42" s="42"/>
      <c r="F42" s="42"/>
      <c r="G42" s="5"/>
      <c r="H42" s="48"/>
      <c r="I42" s="48"/>
      <c r="J42" s="48"/>
      <c r="K42" s="48"/>
      <c r="L42" s="37"/>
      <c r="M42" s="48"/>
      <c r="N42" s="48"/>
    </row>
    <row r="43" s="1" customFormat="1" ht="18" customHeight="1" spans="1:14">
      <c r="A43" s="38"/>
      <c r="B43" s="5"/>
      <c r="C43" s="5"/>
      <c r="D43" s="5"/>
      <c r="E43" s="5"/>
      <c r="F43" s="42"/>
      <c r="G43" s="42"/>
      <c r="H43" s="42"/>
      <c r="I43" s="42"/>
      <c r="J43" s="42"/>
      <c r="K43" s="42"/>
      <c r="L43" s="70"/>
      <c r="M43" s="42"/>
      <c r="N43" s="48"/>
    </row>
    <row r="44" s="1" customFormat="1" ht="18" customHeight="1" spans="1:15">
      <c r="A44" s="92"/>
      <c r="B44" s="5"/>
      <c r="C44" s="5"/>
      <c r="D44" s="5"/>
      <c r="E44" s="5"/>
      <c r="F44" s="5"/>
      <c r="G44" s="5"/>
      <c r="H44" s="46"/>
      <c r="I44" s="46"/>
      <c r="J44" s="46"/>
      <c r="K44" s="46"/>
      <c r="L44" s="42"/>
      <c r="M44" s="46"/>
      <c r="N44" s="5"/>
      <c r="O44" s="37"/>
    </row>
    <row r="45" s="1" customFormat="1" ht="18" customHeight="1" spans="1:17">
      <c r="A45" s="35"/>
      <c r="B45" s="5"/>
      <c r="C45" s="5"/>
      <c r="D45" s="5"/>
      <c r="E45" s="5"/>
      <c r="F45" s="5"/>
      <c r="G45" s="47"/>
      <c r="H45" s="37"/>
      <c r="I45" s="37"/>
      <c r="J45" s="37"/>
      <c r="K45" s="37"/>
      <c r="L45" s="5"/>
      <c r="M45" s="37"/>
      <c r="N45" s="46"/>
      <c r="O45" s="37"/>
      <c r="Q45" s="6"/>
    </row>
    <row r="46" s="1" customFormat="1" ht="18" customHeight="1" spans="1:15">
      <c r="A46" s="2"/>
      <c r="D46" s="42"/>
      <c r="E46" s="5"/>
      <c r="F46" s="5"/>
      <c r="G46" s="5"/>
      <c r="H46" s="5"/>
      <c r="I46" s="71"/>
      <c r="J46" s="71"/>
      <c r="K46" s="71"/>
      <c r="L46" s="5"/>
      <c r="M46" s="5"/>
      <c r="N46" s="37"/>
      <c r="O46" s="37"/>
    </row>
    <row r="47" s="1" customFormat="1" ht="18" customHeight="1" spans="1:17">
      <c r="A47" s="2"/>
      <c r="D47" s="42"/>
      <c r="E47" s="5"/>
      <c r="F47" s="5"/>
      <c r="G47" s="5"/>
      <c r="H47" s="5"/>
      <c r="I47" s="5"/>
      <c r="J47" s="5"/>
      <c r="K47" s="5"/>
      <c r="L47" s="5"/>
      <c r="M47" s="5"/>
      <c r="N47" s="5"/>
      <c r="O47" s="37"/>
      <c r="Q47" s="6"/>
    </row>
    <row r="48" s="1" customFormat="1" ht="18" customHeight="1" spans="1:14">
      <c r="A48" s="2"/>
      <c r="D48" s="42"/>
      <c r="L48" s="5"/>
      <c r="N48" s="5"/>
    </row>
    <row r="49" s="1" customFormat="1" ht="18" customHeight="1" spans="1:14">
      <c r="A49" s="2"/>
      <c r="D49" s="42"/>
      <c r="F49" s="3"/>
      <c r="G49" s="4"/>
      <c r="H49" s="5"/>
      <c r="I49" s="5"/>
      <c r="J49" s="5"/>
      <c r="K49" s="5"/>
      <c r="L49" s="5"/>
      <c r="M49" s="5"/>
      <c r="N49" s="5"/>
    </row>
    <row r="50" s="1" customFormat="1" ht="18" customHeight="1" spans="1:14">
      <c r="A50" s="2"/>
      <c r="F50" s="3"/>
      <c r="G50" s="4"/>
      <c r="H50" s="5"/>
      <c r="I50" s="5"/>
      <c r="J50" s="5"/>
      <c r="K50" s="5"/>
      <c r="L50" s="5"/>
      <c r="M50" s="5"/>
      <c r="N50" s="5"/>
    </row>
    <row r="51" s="1" customFormat="1" ht="18" customHeight="1" spans="1:17">
      <c r="A51" s="2"/>
      <c r="F51" s="3"/>
      <c r="G51" s="4"/>
      <c r="H51" s="5"/>
      <c r="I51" s="5"/>
      <c r="J51" s="5"/>
      <c r="K51" s="5"/>
      <c r="L51" s="5"/>
      <c r="M51" s="5"/>
      <c r="N51" s="5"/>
      <c r="Q51" s="6"/>
    </row>
    <row r="52" s="1" customFormat="1" ht="18" customHeight="1" spans="1:17">
      <c r="A52" s="2"/>
      <c r="N52" s="5"/>
      <c r="Q52" s="6"/>
    </row>
    <row r="53" s="1" customFormat="1" ht="18" customHeight="1" spans="1:17">
      <c r="A53" s="2"/>
      <c r="N53" s="5"/>
      <c r="Q53" s="6"/>
    </row>
    <row r="54" s="1" customFormat="1" ht="18" customHeight="1" spans="1:17">
      <c r="A54" s="2"/>
      <c r="N54" s="5"/>
      <c r="Q54" s="6"/>
    </row>
  </sheetData>
  <mergeCells count="24">
    <mergeCell ref="B29:D29"/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C3:C4"/>
    <mergeCell ref="C5:C7"/>
    <mergeCell ref="C8:C11"/>
    <mergeCell ref="C12:C13"/>
    <mergeCell ref="C16:C17"/>
    <mergeCell ref="C18:C22"/>
    <mergeCell ref="C23:C26"/>
    <mergeCell ref="O2:O5"/>
    <mergeCell ref="O6:O8"/>
    <mergeCell ref="O9:O13"/>
    <mergeCell ref="O14:O17"/>
    <mergeCell ref="O18:O21"/>
    <mergeCell ref="O22:O26"/>
    <mergeCell ref="O28:O29"/>
  </mergeCells>
  <conditionalFormatting sqref="Q2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{673d07c3-c7b7-4607-95db-d1059929e1bd}</x14:id>
        </ext>
      </extLst>
    </cfRule>
  </conditionalFormatting>
  <conditionalFormatting sqref="Q2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{d6b686b2-607d-4bf8-9b55-7aac1e8564bc}</x14:id>
        </ext>
      </extLst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{220faf06-d601-4b66-95c2-f29f0617f462}</x14:id>
        </ext>
      </extLst>
    </cfRule>
  </conditionalFormatting>
  <conditionalFormatting sqref="R30">
    <cfRule type="aboveAverage" dxfId="1" priority="15" aboveAverage="0"/>
    <cfRule type="aboveAverage" dxfId="0" priority="16"/>
  </conditionalFormatting>
  <conditionalFormatting sqref="R31">
    <cfRule type="aboveAverage" dxfId="1" priority="1" aboveAverage="0"/>
    <cfRule type="aboveAverage" dxfId="0" priority="2"/>
  </conditionalFormatting>
  <conditionalFormatting sqref="Q2:Q5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{d0a9b3f6-04c5-4783-8a26-4783d39817eb}</x14:id>
        </ext>
      </extLst>
    </cfRule>
  </conditionalFormatting>
  <conditionalFormatting sqref="Q6:Q8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{f5b7c201-353d-48d6-b4bf-9577891755f8}</x14:id>
        </ext>
      </extLst>
    </cfRule>
  </conditionalFormatting>
  <conditionalFormatting sqref="Q9:Q1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{d229b366-592e-4769-97d4-192d8635cca8}</x14:id>
        </ext>
      </extLst>
    </cfRule>
  </conditionalFormatting>
  <conditionalFormatting sqref="Q14:Q17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{55136495-1219-4eb2-92f1-998996156604}</x14:id>
        </ext>
      </extLst>
    </cfRule>
  </conditionalFormatting>
  <conditionalFormatting sqref="Q18:Q2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{aafee3ba-65f5-4e2d-adb9-2e03ddb63756}</x14:id>
        </ext>
      </extLst>
    </cfRule>
  </conditionalFormatting>
  <conditionalFormatting sqref="Q22:Q2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{5e6c0ab5-8c8d-4783-b189-eb3c1c03203c}</x14:id>
        </ext>
      </extLst>
    </cfRule>
  </conditionalFormatting>
  <conditionalFormatting sqref="Q23:Q2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{9d6b7ddb-824f-4249-93d9-251a6047cc35}</x14:id>
        </ext>
      </extLst>
    </cfRule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{d194ed7c-e43a-4516-897b-369fd165e1e1}</x14:id>
        </ext>
      </extLst>
    </cfRule>
  </conditionalFormatting>
  <conditionalFormatting sqref="R3:R4">
    <cfRule type="aboveAverage" dxfId="1" priority="23" aboveAverage="0"/>
    <cfRule type="aboveAverage" dxfId="0" priority="24"/>
  </conditionalFormatting>
  <conditionalFormatting sqref="R6:R7">
    <cfRule type="aboveAverage" dxfId="1" priority="21" aboveAverage="0"/>
    <cfRule type="aboveAverage" dxfId="0" priority="22"/>
  </conditionalFormatting>
  <conditionalFormatting sqref="R9:R12">
    <cfRule type="aboveAverage" dxfId="1" priority="17" aboveAverage="0"/>
    <cfRule type="aboveAverage" dxfId="0" priority="18"/>
  </conditionalFormatting>
  <conditionalFormatting sqref="R14:R16">
    <cfRule type="aboveAverage" dxfId="1" priority="19" aboveAverage="0"/>
    <cfRule type="aboveAverage" dxfId="0" priority="20"/>
  </conditionalFormatting>
  <conditionalFormatting sqref="R18:R21">
    <cfRule type="aboveAverage" dxfId="1" priority="13" aboveAverage="0"/>
    <cfRule type="aboveAverage" dxfId="0" priority="14"/>
  </conditionalFormatting>
  <conditionalFormatting sqref="R22:R25">
    <cfRule type="aboveAverage" dxfId="1" priority="27" aboveAverage="0"/>
    <cfRule type="aboveAverage" dxfId="0" priority="28"/>
  </conditionalFormatting>
  <conditionalFormatting sqref="Q22 Q2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{c6b62d24-072b-45cf-abe2-904e9db55d86}</x14:id>
        </ext>
      </extLst>
    </cfRule>
  </conditionalFormatting>
  <pageMargins left="0.75" right="0.75" top="1" bottom="1" header="0.511805555555556" footer="0.511805555555556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73d07c3-c7b7-4607-95db-d1059929e1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type="dataBar" id="{d6b686b2-607d-4bf8-9b55-7aac1e8564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220faf06-d601-4b66-95c2-f29f0617f4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type="dataBar" id="{d0a9b3f6-04c5-4783-8a26-4783d39817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type="dataBar" id="{f5b7c201-353d-48d6-b4bf-9577891755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type="dataBar" id="{d229b366-592e-4769-97d4-192d8635cc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type="dataBar" id="{55136495-1219-4eb2-92f1-9989961566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type="dataBar" id="{aafee3ba-65f5-4e2d-adb9-2e03ddb637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type="dataBar" id="{5e6c0ab5-8c8d-4783-b189-eb3c1c03203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type="dataBar" id="{9d6b7ddb-824f-4249-93d9-251a6047cc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d194ed7c-e43a-4516-897b-369fd165e1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type="dataBar" id="{c6b62d24-072b-45cf-abe2-904e9db55d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6:D60"/>
  <sheetViews>
    <sheetView workbookViewId="0">
      <selection activeCell="C8" sqref="C8"/>
    </sheetView>
  </sheetViews>
  <sheetFormatPr defaultColWidth="8.88888888888889" defaultRowHeight="14.4" outlineLevelCol="3"/>
  <cols>
    <col min="1" max="1" width="12.6666666666667" customWidth="1"/>
    <col min="2" max="2" width="19" customWidth="1"/>
    <col min="3" max="3" width="18.2222222222222" customWidth="1"/>
    <col min="4" max="4" width="13.4444444444444" customWidth="1"/>
    <col min="11" max="11" width="17.8888888888889" customWidth="1"/>
    <col min="12" max="12" width="17.2222222222222" customWidth="1"/>
  </cols>
  <sheetData>
    <row r="6" ht="19.2" spans="1:4">
      <c r="A6" s="93" t="s">
        <v>9</v>
      </c>
      <c r="B6" s="93" t="s">
        <v>53</v>
      </c>
      <c r="C6" s="93" t="s">
        <v>54</v>
      </c>
      <c r="D6" s="93" t="s">
        <v>55</v>
      </c>
    </row>
    <row r="7" ht="19.2" spans="1:4">
      <c r="A7" s="93" t="s">
        <v>56</v>
      </c>
      <c r="B7" s="94">
        <v>38855</v>
      </c>
      <c r="C7" s="94">
        <v>27817</v>
      </c>
      <c r="D7" s="95">
        <f t="shared" ref="D7:D9" si="0">(B7-C7)/C7</f>
        <v>0.396807707516986</v>
      </c>
    </row>
    <row r="8" ht="19.2" spans="1:4">
      <c r="A8" s="93" t="s">
        <v>57</v>
      </c>
      <c r="B8" s="94">
        <v>75717</v>
      </c>
      <c r="C8" s="94">
        <v>48564</v>
      </c>
      <c r="D8" s="95">
        <f t="shared" si="0"/>
        <v>0.559117865085248</v>
      </c>
    </row>
    <row r="9" ht="19.2" spans="1:4">
      <c r="A9" s="93" t="s">
        <v>50</v>
      </c>
      <c r="B9" s="94">
        <f>SUM(B7:B8)</f>
        <v>114572</v>
      </c>
      <c r="C9" s="94">
        <f>SUM(C7:C8)</f>
        <v>76381</v>
      </c>
      <c r="D9" s="95">
        <f t="shared" si="0"/>
        <v>0.500006546130582</v>
      </c>
    </row>
    <row r="24" ht="19.2" spans="1:4">
      <c r="A24" s="93" t="s">
        <v>9</v>
      </c>
      <c r="B24" s="93" t="s">
        <v>53</v>
      </c>
      <c r="C24" s="93" t="s">
        <v>54</v>
      </c>
      <c r="D24" s="93" t="s">
        <v>55</v>
      </c>
    </row>
    <row r="25" ht="19.2" spans="1:4">
      <c r="A25" s="94" t="s">
        <v>26</v>
      </c>
      <c r="B25" s="94">
        <v>23752</v>
      </c>
      <c r="C25" s="94">
        <v>14715</v>
      </c>
      <c r="D25" s="96">
        <f t="shared" ref="D25:D33" si="1">(B25-C25)/C25</f>
        <v>0.614135236153585</v>
      </c>
    </row>
    <row r="26" ht="19.2" spans="1:4">
      <c r="A26" s="94" t="s">
        <v>24</v>
      </c>
      <c r="B26" s="94">
        <v>9518</v>
      </c>
      <c r="C26" s="94">
        <v>9310</v>
      </c>
      <c r="D26" s="96">
        <f t="shared" si="1"/>
        <v>0.0223415682062299</v>
      </c>
    </row>
    <row r="27" ht="19.2" spans="1:4">
      <c r="A27" s="94" t="s">
        <v>37</v>
      </c>
      <c r="B27" s="94">
        <v>4401</v>
      </c>
      <c r="C27" s="94">
        <v>3710</v>
      </c>
      <c r="D27" s="96">
        <f t="shared" si="1"/>
        <v>0.186253369272237</v>
      </c>
    </row>
    <row r="28" ht="19.2" spans="1:4">
      <c r="A28" s="94" t="s">
        <v>22</v>
      </c>
      <c r="B28" s="94">
        <v>35860</v>
      </c>
      <c r="C28" s="94">
        <v>23546</v>
      </c>
      <c r="D28" s="96">
        <f t="shared" si="1"/>
        <v>0.522976301707296</v>
      </c>
    </row>
    <row r="29" ht="19.2" spans="1:4">
      <c r="A29" s="94" t="s">
        <v>40</v>
      </c>
      <c r="B29" s="94">
        <v>5148</v>
      </c>
      <c r="C29" s="94">
        <v>4359</v>
      </c>
      <c r="D29" s="96">
        <f t="shared" si="1"/>
        <v>0.18100481761872</v>
      </c>
    </row>
    <row r="30" ht="19.2" spans="1:4">
      <c r="A30" s="94" t="s">
        <v>44</v>
      </c>
      <c r="B30" s="94">
        <v>15655</v>
      </c>
      <c r="C30" s="94">
        <v>10670</v>
      </c>
      <c r="D30" s="96">
        <f t="shared" si="1"/>
        <v>0.467197750702905</v>
      </c>
    </row>
    <row r="31" ht="19.2" spans="1:4">
      <c r="A31" s="94" t="s">
        <v>34</v>
      </c>
      <c r="B31" s="94">
        <v>14539</v>
      </c>
      <c r="C31" s="94">
        <v>5984</v>
      </c>
      <c r="D31" s="96">
        <f t="shared" si="1"/>
        <v>1.42964572192513</v>
      </c>
    </row>
    <row r="32" ht="19.2" spans="1:4">
      <c r="A32" s="94" t="s">
        <v>43</v>
      </c>
      <c r="B32" s="94">
        <v>4515</v>
      </c>
      <c r="C32" s="94">
        <v>4005</v>
      </c>
      <c r="D32" s="96">
        <f t="shared" si="1"/>
        <v>0.127340823970037</v>
      </c>
    </row>
    <row r="33" ht="19.2" spans="1:4">
      <c r="A33" s="94" t="s">
        <v>48</v>
      </c>
      <c r="B33" s="94">
        <v>1184</v>
      </c>
      <c r="C33" s="94">
        <v>82</v>
      </c>
      <c r="D33" s="96">
        <f t="shared" si="1"/>
        <v>13.4390243902439</v>
      </c>
    </row>
    <row r="48" ht="19.2" spans="1:3">
      <c r="A48" s="93" t="s">
        <v>11</v>
      </c>
      <c r="B48" s="93" t="s">
        <v>58</v>
      </c>
      <c r="C48" s="93" t="s">
        <v>59</v>
      </c>
    </row>
    <row r="49" ht="19.2" spans="1:3">
      <c r="A49" s="93" t="s">
        <v>21</v>
      </c>
      <c r="B49" s="93">
        <v>52965</v>
      </c>
      <c r="C49" s="97">
        <f>B49/$B$60</f>
        <v>0.462285724260727</v>
      </c>
    </row>
    <row r="50" ht="19.2" spans="1:3">
      <c r="A50" s="93" t="s">
        <v>20</v>
      </c>
      <c r="B50" s="93">
        <v>26633</v>
      </c>
      <c r="C50" s="97">
        <f t="shared" ref="C50:C60" si="2">B50/$B$60</f>
        <v>0.232456446601264</v>
      </c>
    </row>
    <row r="51" ht="19.2" spans="1:3">
      <c r="A51" s="93" t="s">
        <v>33</v>
      </c>
      <c r="B51" s="93">
        <v>10327</v>
      </c>
      <c r="C51" s="97">
        <f t="shared" si="2"/>
        <v>0.0901354606710191</v>
      </c>
    </row>
    <row r="52" ht="19.2" spans="1:3">
      <c r="A52" s="93" t="s">
        <v>28</v>
      </c>
      <c r="B52" s="93">
        <v>6229</v>
      </c>
      <c r="C52" s="97">
        <f t="shared" si="2"/>
        <v>0.0543675592640436</v>
      </c>
    </row>
    <row r="53" ht="19.2" spans="1:3">
      <c r="A53" s="93" t="s">
        <v>31</v>
      </c>
      <c r="B53" s="93">
        <v>5955</v>
      </c>
      <c r="C53" s="97">
        <f t="shared" si="2"/>
        <v>0.0519760499947631</v>
      </c>
    </row>
    <row r="54" ht="19.2" spans="1:3">
      <c r="A54" s="93" t="s">
        <v>39</v>
      </c>
      <c r="B54" s="93">
        <v>3666</v>
      </c>
      <c r="C54" s="97">
        <f t="shared" si="2"/>
        <v>0.0319973466466501</v>
      </c>
    </row>
    <row r="55" ht="19.2" spans="1:3">
      <c r="A55" s="93" t="s">
        <v>35</v>
      </c>
      <c r="B55" s="93">
        <v>2822</v>
      </c>
      <c r="C55" s="97">
        <f t="shared" si="2"/>
        <v>0.0246307998463848</v>
      </c>
    </row>
    <row r="56" ht="19.2" spans="1:3">
      <c r="A56" s="93" t="s">
        <v>36</v>
      </c>
      <c r="B56" s="93">
        <v>2702</v>
      </c>
      <c r="C56" s="97">
        <f t="shared" si="2"/>
        <v>0.0235834235240722</v>
      </c>
    </row>
    <row r="57" ht="19.2" spans="1:3">
      <c r="A57" s="93" t="s">
        <v>25</v>
      </c>
      <c r="B57" s="93">
        <v>1688</v>
      </c>
      <c r="C57" s="97">
        <f t="shared" si="2"/>
        <v>0.0147330936005307</v>
      </c>
    </row>
    <row r="58" ht="19.2" spans="1:3">
      <c r="A58" s="93" t="s">
        <v>47</v>
      </c>
      <c r="B58" s="93">
        <v>1117</v>
      </c>
      <c r="C58" s="97">
        <f t="shared" si="2"/>
        <v>0.00974932793352652</v>
      </c>
    </row>
    <row r="59" ht="19.2" spans="1:3">
      <c r="A59" s="93" t="s">
        <v>30</v>
      </c>
      <c r="B59" s="93">
        <v>468</v>
      </c>
      <c r="C59" s="97">
        <f t="shared" si="2"/>
        <v>0.00408476765701917</v>
      </c>
    </row>
    <row r="60" ht="19.2" spans="1:3">
      <c r="A60" s="93" t="s">
        <v>50</v>
      </c>
      <c r="B60" s="93">
        <v>114572</v>
      </c>
      <c r="C60" s="97">
        <f t="shared" si="2"/>
        <v>1</v>
      </c>
    </row>
  </sheetData>
  <sortState ref="A49:B60">
    <sortCondition ref="B49" descending="1"/>
  </sortState>
  <pageMargins left="0.75" right="0.75" top="1" bottom="1" header="0.511805555555556" footer="0.511805555555556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4"/>
  <sheetViews>
    <sheetView topLeftCell="A13" workbookViewId="0">
      <selection activeCell="F5" sqref="F5"/>
    </sheetView>
  </sheetViews>
  <sheetFormatPr defaultColWidth="9" defaultRowHeight="17.4"/>
  <cols>
    <col min="1" max="1" width="9.5" style="2" customWidth="1"/>
    <col min="2" max="2" width="12.6296296296296" style="1" customWidth="1"/>
    <col min="3" max="3" width="11.25" style="1" customWidth="1"/>
    <col min="4" max="4" width="10" style="1" customWidth="1"/>
    <col min="5" max="5" width="10.1296296296296" style="1" customWidth="1"/>
    <col min="6" max="6" width="8.5" style="3" customWidth="1"/>
    <col min="7" max="7" width="11.25" style="4" customWidth="1"/>
    <col min="8" max="8" width="9.62962962962963" style="1" customWidth="1"/>
    <col min="9" max="9" width="8.62962962962963" style="1" customWidth="1"/>
    <col min="10" max="10" width="10" style="1" customWidth="1"/>
    <col min="11" max="11" width="10.75" style="1" customWidth="1"/>
    <col min="12" max="12" width="16.5555555555556" style="1" customWidth="1"/>
    <col min="13" max="13" width="15.8888888888889" style="1" customWidth="1"/>
    <col min="14" max="14" width="13.3796296296296" style="5" customWidth="1"/>
    <col min="15" max="15" width="12.5" style="1" customWidth="1"/>
    <col min="16" max="16" width="13.3796296296296" style="1" customWidth="1"/>
    <col min="17" max="17" width="19.3796296296296" style="6" customWidth="1"/>
    <col min="18" max="18" width="13.6296296296296" style="1" customWidth="1"/>
    <col min="19" max="16383" width="9" style="1"/>
  </cols>
  <sheetData>
    <row r="1" s="1" customFormat="1" ht="18" customHeight="1" spans="1:18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50" t="s">
        <v>16</v>
      </c>
      <c r="J1" s="51" t="s">
        <v>17</v>
      </c>
      <c r="K1" s="52" t="s">
        <v>18</v>
      </c>
      <c r="L1" s="53" t="s">
        <v>3</v>
      </c>
      <c r="M1" s="54" t="s">
        <v>4</v>
      </c>
      <c r="N1" s="55"/>
      <c r="O1" s="56" t="s">
        <v>11</v>
      </c>
      <c r="P1" s="56" t="s">
        <v>9</v>
      </c>
      <c r="Q1" s="72" t="s">
        <v>13</v>
      </c>
      <c r="R1" s="73" t="s">
        <v>15</v>
      </c>
    </row>
    <row r="2" s="1" customFormat="1" ht="18" customHeight="1" spans="1:18">
      <c r="A2" s="11">
        <v>43415</v>
      </c>
      <c r="B2" s="12" t="s">
        <v>19</v>
      </c>
      <c r="C2" s="12">
        <f>F2</f>
        <v>1564</v>
      </c>
      <c r="D2" s="12" t="s">
        <v>20</v>
      </c>
      <c r="E2" s="12">
        <v>1169</v>
      </c>
      <c r="F2" s="12">
        <v>1564</v>
      </c>
      <c r="G2" s="13">
        <f t="shared" ref="G2:G13" si="0">F2-E2</f>
        <v>395</v>
      </c>
      <c r="H2" s="14">
        <v>3.61414724089939</v>
      </c>
      <c r="I2" s="27">
        <v>0</v>
      </c>
      <c r="J2" s="27">
        <v>441</v>
      </c>
      <c r="K2" s="14">
        <v>3.54648526077097</v>
      </c>
      <c r="L2" s="57">
        <v>426756.41</v>
      </c>
      <c r="M2" s="58">
        <v>118079.42</v>
      </c>
      <c r="N2" s="37"/>
      <c r="O2" s="12" t="s">
        <v>21</v>
      </c>
      <c r="P2" s="12" t="s">
        <v>22</v>
      </c>
      <c r="Q2" s="60">
        <f>F3</f>
        <v>4205</v>
      </c>
      <c r="R2" s="74">
        <f>H3</f>
        <v>3.74821926381757</v>
      </c>
    </row>
    <row r="3" s="1" customFormat="1" ht="18" customHeight="1" spans="1:18">
      <c r="A3" s="15"/>
      <c r="B3" s="12" t="s">
        <v>23</v>
      </c>
      <c r="C3" s="16">
        <f>F3+F4</f>
        <v>4324</v>
      </c>
      <c r="D3" s="12" t="s">
        <v>21</v>
      </c>
      <c r="E3" s="12">
        <v>3372</v>
      </c>
      <c r="F3" s="12">
        <v>4205</v>
      </c>
      <c r="G3" s="17">
        <f t="shared" si="0"/>
        <v>833</v>
      </c>
      <c r="H3" s="14">
        <v>3.74821926381757</v>
      </c>
      <c r="I3" s="12">
        <v>0</v>
      </c>
      <c r="J3" s="12">
        <v>598</v>
      </c>
      <c r="K3" s="14">
        <v>7.03177257525084</v>
      </c>
      <c r="L3" s="1">
        <v>1339336.680304</v>
      </c>
      <c r="M3" s="58">
        <v>337746.938979592</v>
      </c>
      <c r="N3" s="49"/>
      <c r="O3" s="12"/>
      <c r="P3" s="12" t="s">
        <v>24</v>
      </c>
      <c r="Q3" s="60">
        <f>F16</f>
        <v>792</v>
      </c>
      <c r="R3" s="14">
        <f>H16</f>
        <v>2.9</v>
      </c>
    </row>
    <row r="4" s="1" customFormat="1" ht="18" customHeight="1" spans="1:18">
      <c r="A4" s="15"/>
      <c r="B4" s="12"/>
      <c r="C4" s="18"/>
      <c r="D4" s="12" t="s">
        <v>25</v>
      </c>
      <c r="E4" s="12">
        <v>125</v>
      </c>
      <c r="F4" s="12">
        <v>119</v>
      </c>
      <c r="G4" s="17">
        <f t="shared" si="0"/>
        <v>-6</v>
      </c>
      <c r="H4" s="14">
        <v>3.38516258679742</v>
      </c>
      <c r="I4" s="12">
        <v>0</v>
      </c>
      <c r="J4" s="12">
        <v>26</v>
      </c>
      <c r="K4" s="14">
        <v>4.57692307692308</v>
      </c>
      <c r="L4" s="57">
        <v>44383.1530725</v>
      </c>
      <c r="M4" s="58">
        <v>12758.2</v>
      </c>
      <c r="N4" s="49"/>
      <c r="O4" s="12"/>
      <c r="P4" s="12" t="s">
        <v>26</v>
      </c>
      <c r="Q4" s="75">
        <f>F18</f>
        <v>905</v>
      </c>
      <c r="R4" s="64">
        <f>H18</f>
        <v>2.88187652348609</v>
      </c>
    </row>
    <row r="5" s="1" customFormat="1" ht="18" customHeight="1" spans="1:18">
      <c r="A5" s="15"/>
      <c r="B5" s="16" t="s">
        <v>27</v>
      </c>
      <c r="C5" s="16">
        <f>F5+F6+F7</f>
        <v>451</v>
      </c>
      <c r="D5" s="12" t="s">
        <v>28</v>
      </c>
      <c r="E5" s="12">
        <v>332</v>
      </c>
      <c r="F5" s="12">
        <v>341</v>
      </c>
      <c r="G5" s="13">
        <f t="shared" si="0"/>
        <v>9</v>
      </c>
      <c r="H5" s="14">
        <v>3.28</v>
      </c>
      <c r="I5" s="12">
        <v>0</v>
      </c>
      <c r="J5" s="12">
        <v>91</v>
      </c>
      <c r="K5" s="14">
        <v>3.75</v>
      </c>
      <c r="L5" s="1">
        <v>168418.49</v>
      </c>
      <c r="M5" s="58">
        <v>51279.94</v>
      </c>
      <c r="N5" s="37"/>
      <c r="O5" s="12"/>
      <c r="P5" s="23" t="s">
        <v>29</v>
      </c>
      <c r="Q5" s="76">
        <f>SUM(Q2:Q4)</f>
        <v>5902</v>
      </c>
      <c r="R5" s="77">
        <f>AVERAGE(R2:R4)</f>
        <v>3.17669859576789</v>
      </c>
    </row>
    <row r="6" s="1" customFormat="1" ht="18" customHeight="1" spans="1:18">
      <c r="A6" s="15"/>
      <c r="B6" s="19"/>
      <c r="C6" s="19"/>
      <c r="D6" s="12" t="s">
        <v>30</v>
      </c>
      <c r="E6" s="12">
        <v>37</v>
      </c>
      <c r="F6" s="12">
        <v>63</v>
      </c>
      <c r="G6" s="13">
        <f t="shared" si="0"/>
        <v>26</v>
      </c>
      <c r="H6" s="14">
        <v>3.78</v>
      </c>
      <c r="I6" s="12">
        <v>0</v>
      </c>
      <c r="J6" s="12">
        <v>31</v>
      </c>
      <c r="K6" s="14">
        <v>2.03</v>
      </c>
      <c r="L6" s="57">
        <v>11060.89</v>
      </c>
      <c r="M6" s="58">
        <v>2929.24</v>
      </c>
      <c r="N6" s="37"/>
      <c r="O6" s="12" t="s">
        <v>25</v>
      </c>
      <c r="P6" s="12" t="s">
        <v>22</v>
      </c>
      <c r="Q6" s="60">
        <f>F4</f>
        <v>119</v>
      </c>
      <c r="R6" s="14">
        <f>H4</f>
        <v>3.38516258679742</v>
      </c>
    </row>
    <row r="7" s="1" customFormat="1" ht="18" customHeight="1" spans="1:18">
      <c r="A7" s="15"/>
      <c r="B7" s="18"/>
      <c r="C7" s="18"/>
      <c r="D7" s="12" t="s">
        <v>31</v>
      </c>
      <c r="E7" s="12">
        <v>49</v>
      </c>
      <c r="F7" s="12">
        <v>47</v>
      </c>
      <c r="G7" s="13">
        <f t="shared" si="0"/>
        <v>-2</v>
      </c>
      <c r="H7" s="14">
        <v>1.39</v>
      </c>
      <c r="I7" s="12">
        <v>4</v>
      </c>
      <c r="J7" s="12">
        <v>38</v>
      </c>
      <c r="K7" s="14">
        <v>1.24</v>
      </c>
      <c r="L7" s="57">
        <v>17823.16</v>
      </c>
      <c r="M7" s="58">
        <v>12812.56</v>
      </c>
      <c r="O7" s="12"/>
      <c r="P7" s="12" t="s">
        <v>26</v>
      </c>
      <c r="Q7" s="75">
        <f>F19</f>
        <v>97</v>
      </c>
      <c r="R7" s="65">
        <f>H19</f>
        <v>3.74656763269397</v>
      </c>
    </row>
    <row r="8" s="1" customFormat="1" ht="18" customHeight="1" spans="1:18">
      <c r="A8" s="15"/>
      <c r="B8" s="16" t="s">
        <v>32</v>
      </c>
      <c r="C8" s="16">
        <f>F8+F9+F10+F11</f>
        <v>1574</v>
      </c>
      <c r="D8" s="12" t="s">
        <v>33</v>
      </c>
      <c r="E8" s="12">
        <v>691</v>
      </c>
      <c r="F8" s="12">
        <v>975</v>
      </c>
      <c r="G8" s="17">
        <f t="shared" si="0"/>
        <v>284</v>
      </c>
      <c r="H8" s="14">
        <v>4.90143944161812</v>
      </c>
      <c r="I8" s="12">
        <v>0</v>
      </c>
      <c r="J8" s="12">
        <v>225</v>
      </c>
      <c r="K8" s="14">
        <v>4.33333333333333</v>
      </c>
      <c r="L8" s="57">
        <v>295865.54</v>
      </c>
      <c r="M8" s="58">
        <v>60362.99</v>
      </c>
      <c r="N8" s="37"/>
      <c r="O8" s="12"/>
      <c r="P8" s="23" t="s">
        <v>29</v>
      </c>
      <c r="Q8" s="76">
        <f>SUM(Q6:Q7)</f>
        <v>216</v>
      </c>
      <c r="R8" s="77">
        <f>AVERAGE(R6:R7)</f>
        <v>3.5658651097457</v>
      </c>
    </row>
    <row r="9" s="1" customFormat="1" ht="18" customHeight="1" spans="1:18">
      <c r="A9" s="15"/>
      <c r="B9" s="19"/>
      <c r="C9" s="19"/>
      <c r="D9" s="12" t="s">
        <v>31</v>
      </c>
      <c r="E9" s="12">
        <v>216</v>
      </c>
      <c r="F9" s="12">
        <v>223</v>
      </c>
      <c r="G9" s="17">
        <f t="shared" si="0"/>
        <v>7</v>
      </c>
      <c r="H9" s="14">
        <v>3.65329016529272</v>
      </c>
      <c r="I9" s="12">
        <v>0</v>
      </c>
      <c r="J9" s="12">
        <v>90</v>
      </c>
      <c r="K9" s="14">
        <v>2.47777777777778</v>
      </c>
      <c r="L9" s="57">
        <v>75794.19</v>
      </c>
      <c r="M9" s="58">
        <v>20746.83</v>
      </c>
      <c r="N9" s="37"/>
      <c r="O9" s="59" t="s">
        <v>31</v>
      </c>
      <c r="P9" s="12" t="s">
        <v>34</v>
      </c>
      <c r="Q9" s="75">
        <f>F9</f>
        <v>223</v>
      </c>
      <c r="R9" s="74">
        <f>H9</f>
        <v>3.65329016529272</v>
      </c>
    </row>
    <row r="10" s="1" customFormat="1" ht="18" customHeight="1" spans="1:18">
      <c r="A10" s="15"/>
      <c r="B10" s="19"/>
      <c r="C10" s="19"/>
      <c r="D10" s="12" t="s">
        <v>35</v>
      </c>
      <c r="E10" s="12">
        <v>183</v>
      </c>
      <c r="F10" s="12">
        <v>221</v>
      </c>
      <c r="G10" s="17">
        <f t="shared" si="0"/>
        <v>38</v>
      </c>
      <c r="H10" s="14">
        <v>5.61723743963014</v>
      </c>
      <c r="I10" s="12">
        <v>0</v>
      </c>
      <c r="J10" s="12">
        <v>106</v>
      </c>
      <c r="K10" s="14">
        <v>2.08490566037736</v>
      </c>
      <c r="L10" s="57">
        <v>126602.14</v>
      </c>
      <c r="M10" s="58">
        <v>22538.15</v>
      </c>
      <c r="N10" s="37"/>
      <c r="O10" s="59"/>
      <c r="P10" s="12" t="s">
        <v>26</v>
      </c>
      <c r="Q10" s="75">
        <f>F20</f>
        <v>361</v>
      </c>
      <c r="R10" s="65">
        <f>H20</f>
        <v>3.57954201791535</v>
      </c>
    </row>
    <row r="11" s="1" customFormat="1" ht="18" customHeight="1" spans="1:18">
      <c r="A11" s="15"/>
      <c r="B11" s="19"/>
      <c r="C11" s="19"/>
      <c r="D11" s="12" t="s">
        <v>36</v>
      </c>
      <c r="E11" s="12">
        <v>153</v>
      </c>
      <c r="F11" s="12">
        <v>155</v>
      </c>
      <c r="G11" s="17">
        <f t="shared" si="0"/>
        <v>2</v>
      </c>
      <c r="H11" s="14">
        <v>12.4528756389427</v>
      </c>
      <c r="I11" s="12">
        <v>0</v>
      </c>
      <c r="J11" s="12">
        <v>27</v>
      </c>
      <c r="K11" s="14">
        <v>5.74074074074074</v>
      </c>
      <c r="L11" s="1">
        <v>121640.81</v>
      </c>
      <c r="M11" s="58">
        <v>9768.09</v>
      </c>
      <c r="N11" s="37"/>
      <c r="O11" s="59"/>
      <c r="P11" s="12" t="s">
        <v>37</v>
      </c>
      <c r="Q11" s="78">
        <f>F25</f>
        <v>74</v>
      </c>
      <c r="R11" s="74">
        <f>H25</f>
        <v>2.49494607299272</v>
      </c>
    </row>
    <row r="12" s="1" customFormat="1" ht="18" customHeight="1" spans="1:18">
      <c r="A12" s="15"/>
      <c r="B12" s="16" t="s">
        <v>38</v>
      </c>
      <c r="C12" s="16">
        <f>F12+F13</f>
        <v>589</v>
      </c>
      <c r="D12" s="12" t="s">
        <v>39</v>
      </c>
      <c r="E12" s="12">
        <v>378</v>
      </c>
      <c r="F12" s="12">
        <v>426</v>
      </c>
      <c r="G12" s="13">
        <f t="shared" si="0"/>
        <v>48</v>
      </c>
      <c r="H12" s="20">
        <v>3.48237497514291</v>
      </c>
      <c r="I12" s="12">
        <v>1</v>
      </c>
      <c r="J12" s="12">
        <v>50</v>
      </c>
      <c r="K12" s="14">
        <v>8.52</v>
      </c>
      <c r="L12" s="57">
        <v>223638.5034</v>
      </c>
      <c r="M12" s="58">
        <v>64220.109837776</v>
      </c>
      <c r="N12" s="37"/>
      <c r="O12" s="59"/>
      <c r="P12" s="12" t="s">
        <v>40</v>
      </c>
      <c r="Q12" s="78">
        <f>F7</f>
        <v>47</v>
      </c>
      <c r="R12" s="74">
        <f>H7</f>
        <v>1.39</v>
      </c>
    </row>
    <row r="13" s="1" customFormat="1" ht="18" customHeight="1" spans="1:18">
      <c r="A13" s="15"/>
      <c r="B13" s="18"/>
      <c r="C13" s="18"/>
      <c r="D13" s="12" t="s">
        <v>28</v>
      </c>
      <c r="E13" s="12">
        <v>134</v>
      </c>
      <c r="F13" s="12">
        <v>163</v>
      </c>
      <c r="G13" s="13">
        <f t="shared" si="0"/>
        <v>29</v>
      </c>
      <c r="H13" s="20">
        <v>3.6116153207344</v>
      </c>
      <c r="I13" s="12">
        <v>0</v>
      </c>
      <c r="J13" s="12">
        <v>23</v>
      </c>
      <c r="K13" s="14">
        <v>7.08695652173913</v>
      </c>
      <c r="L13" s="57">
        <v>83098.958378</v>
      </c>
      <c r="M13" s="58">
        <v>23008.806586052</v>
      </c>
      <c r="N13" s="37"/>
      <c r="O13" s="59"/>
      <c r="P13" s="23" t="s">
        <v>29</v>
      </c>
      <c r="Q13" s="60">
        <f>SUM(Q9:Q12)</f>
        <v>705</v>
      </c>
      <c r="R13" s="77">
        <f>AVERAGE(R9:R11)</f>
        <v>3.24259275206693</v>
      </c>
    </row>
    <row r="14" s="1" customFormat="1" ht="18" customHeight="1" spans="1:18">
      <c r="A14" s="22"/>
      <c r="B14" s="23" t="s">
        <v>7</v>
      </c>
      <c r="C14" s="23">
        <f t="shared" ref="C14:G14" si="1">SUM(C2:C13)</f>
        <v>8502</v>
      </c>
      <c r="D14" s="23"/>
      <c r="E14" s="23">
        <f t="shared" si="1"/>
        <v>6839</v>
      </c>
      <c r="F14" s="23">
        <f t="shared" si="1"/>
        <v>8502</v>
      </c>
      <c r="G14" s="24">
        <f t="shared" si="1"/>
        <v>1663</v>
      </c>
      <c r="H14" s="25">
        <f>L14/M14</f>
        <v>3.98562151698362</v>
      </c>
      <c r="I14" s="23">
        <f>SUM(I3:I13)</f>
        <v>5</v>
      </c>
      <c r="J14" s="23">
        <f t="shared" ref="J14:M14" si="2">SUM(J2:J13)</f>
        <v>1746</v>
      </c>
      <c r="K14" s="25"/>
      <c r="L14" s="81">
        <f t="shared" si="2"/>
        <v>2934418.9251545</v>
      </c>
      <c r="M14" s="67">
        <f t="shared" si="2"/>
        <v>736251.27540342</v>
      </c>
      <c r="N14" s="37"/>
      <c r="O14" s="12" t="s">
        <v>33</v>
      </c>
      <c r="P14" s="12" t="s">
        <v>34</v>
      </c>
      <c r="Q14" s="78">
        <f>F8</f>
        <v>975</v>
      </c>
      <c r="R14" s="74">
        <f>H8</f>
        <v>4.90143944161812</v>
      </c>
    </row>
    <row r="15" s="1" customFormat="1" ht="18" customHeight="1" spans="1:18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50" t="s">
        <v>16</v>
      </c>
      <c r="J15" s="51" t="s">
        <v>17</v>
      </c>
      <c r="K15" s="52" t="s">
        <v>18</v>
      </c>
      <c r="L15" s="53" t="s">
        <v>3</v>
      </c>
      <c r="M15" s="54" t="s">
        <v>4</v>
      </c>
      <c r="N15" s="55"/>
      <c r="O15" s="12"/>
      <c r="P15" s="12" t="s">
        <v>26</v>
      </c>
      <c r="Q15" s="75">
        <f>F21</f>
        <v>155</v>
      </c>
      <c r="R15" s="68">
        <f>H21</f>
        <v>3.88259334077346</v>
      </c>
    </row>
    <row r="16" s="1" customFormat="1" ht="18" customHeight="1" spans="1:18">
      <c r="A16" s="11">
        <v>43415</v>
      </c>
      <c r="B16" s="26" t="s">
        <v>41</v>
      </c>
      <c r="C16" s="26">
        <f>F16+F17</f>
        <v>980</v>
      </c>
      <c r="D16" s="12" t="s">
        <v>21</v>
      </c>
      <c r="E16" s="27">
        <v>746</v>
      </c>
      <c r="F16" s="27">
        <v>792</v>
      </c>
      <c r="G16" s="13">
        <f t="shared" ref="G16:G27" si="3">F16-E16</f>
        <v>46</v>
      </c>
      <c r="H16" s="14">
        <v>2.9</v>
      </c>
      <c r="I16" s="12">
        <v>0</v>
      </c>
      <c r="J16" s="12">
        <v>129</v>
      </c>
      <c r="K16" s="14">
        <v>6.1</v>
      </c>
      <c r="L16" s="57">
        <v>205302.46</v>
      </c>
      <c r="M16" s="58">
        <v>70075.2591</v>
      </c>
      <c r="N16" s="37"/>
      <c r="O16" s="12"/>
      <c r="P16" s="12" t="s">
        <v>37</v>
      </c>
      <c r="Q16" s="78">
        <f>F24</f>
        <v>151</v>
      </c>
      <c r="R16" s="74">
        <f>H24</f>
        <v>3.15015141602566</v>
      </c>
    </row>
    <row r="17" s="1" customFormat="1" ht="18" customHeight="1" spans="1:18">
      <c r="A17" s="15"/>
      <c r="B17" s="28"/>
      <c r="C17" s="28"/>
      <c r="D17" s="12" t="s">
        <v>20</v>
      </c>
      <c r="E17" s="27">
        <v>143</v>
      </c>
      <c r="F17" s="27">
        <v>188</v>
      </c>
      <c r="G17" s="13">
        <f t="shared" si="3"/>
        <v>45</v>
      </c>
      <c r="H17" s="14">
        <v>2.7</v>
      </c>
      <c r="I17" s="12">
        <v>0</v>
      </c>
      <c r="J17" s="12">
        <v>43</v>
      </c>
      <c r="K17" s="14">
        <v>4.4</v>
      </c>
      <c r="L17" s="57">
        <v>57749.58</v>
      </c>
      <c r="M17" s="58">
        <v>21402.5427</v>
      </c>
      <c r="N17" s="37"/>
      <c r="O17" s="12"/>
      <c r="P17" s="23" t="s">
        <v>29</v>
      </c>
      <c r="Q17" s="60">
        <f>SUM(Q14:Q16)</f>
        <v>1281</v>
      </c>
      <c r="R17" s="77">
        <f>AVERAGE(R14:R16)</f>
        <v>3.97806139947241</v>
      </c>
    </row>
    <row r="18" s="1" customFormat="1" ht="18" customHeight="1" spans="1:18">
      <c r="A18" s="15"/>
      <c r="B18" s="26" t="s">
        <v>42</v>
      </c>
      <c r="C18" s="26">
        <f>SUM(F18:F22)</f>
        <v>2301</v>
      </c>
      <c r="D18" s="12" t="s">
        <v>21</v>
      </c>
      <c r="E18" s="27">
        <v>903</v>
      </c>
      <c r="F18" s="27">
        <v>905</v>
      </c>
      <c r="G18" s="13">
        <f t="shared" si="3"/>
        <v>2</v>
      </c>
      <c r="H18" s="14">
        <v>2.88187652348609</v>
      </c>
      <c r="I18" s="12">
        <v>0</v>
      </c>
      <c r="J18" s="12">
        <v>150</v>
      </c>
      <c r="K18" s="14">
        <v>6.03333333333333</v>
      </c>
      <c r="L18" s="57">
        <v>266394.163546976</v>
      </c>
      <c r="M18" s="58">
        <v>92584.874066241</v>
      </c>
      <c r="N18" s="49"/>
      <c r="O18" s="12" t="s">
        <v>28</v>
      </c>
      <c r="P18" s="12" t="s">
        <v>40</v>
      </c>
      <c r="Q18" s="76">
        <f>F5</f>
        <v>341</v>
      </c>
      <c r="R18" s="14">
        <f>H5</f>
        <v>3.28</v>
      </c>
    </row>
    <row r="19" s="1" customFormat="1" ht="18" customHeight="1" spans="1:18">
      <c r="A19" s="15"/>
      <c r="B19" s="28"/>
      <c r="C19" s="28"/>
      <c r="D19" s="12" t="s">
        <v>25</v>
      </c>
      <c r="E19" s="27">
        <v>94</v>
      </c>
      <c r="F19" s="27">
        <v>97</v>
      </c>
      <c r="G19" s="17">
        <f t="shared" si="3"/>
        <v>3</v>
      </c>
      <c r="H19" s="14">
        <v>3.74656763269397</v>
      </c>
      <c r="I19" s="12">
        <v>0</v>
      </c>
      <c r="J19" s="12">
        <v>32</v>
      </c>
      <c r="K19" s="14">
        <v>3.03125</v>
      </c>
      <c r="L19" s="57">
        <v>42571.809693197</v>
      </c>
      <c r="M19" s="85">
        <v>11380.9689622185</v>
      </c>
      <c r="N19" s="49"/>
      <c r="O19" s="12"/>
      <c r="P19" s="12" t="s">
        <v>43</v>
      </c>
      <c r="Q19" s="76">
        <f>F13</f>
        <v>163</v>
      </c>
      <c r="R19" s="14">
        <f>H13</f>
        <v>3.6116153207344</v>
      </c>
    </row>
    <row r="20" s="1" customFormat="1" ht="18" customHeight="1" spans="1:18">
      <c r="A20" s="15"/>
      <c r="B20" s="28"/>
      <c r="C20" s="28"/>
      <c r="D20" s="12" t="s">
        <v>31</v>
      </c>
      <c r="E20" s="27">
        <v>320</v>
      </c>
      <c r="F20" s="27">
        <v>361</v>
      </c>
      <c r="G20" s="17">
        <f t="shared" si="3"/>
        <v>41</v>
      </c>
      <c r="H20" s="14">
        <v>3.57954201791535</v>
      </c>
      <c r="I20" s="12">
        <v>0</v>
      </c>
      <c r="J20" s="12">
        <v>102</v>
      </c>
      <c r="K20" s="14">
        <v>3.53921568627451</v>
      </c>
      <c r="L20" s="57">
        <v>107114.803625378</v>
      </c>
      <c r="M20" s="85">
        <v>29971.7937239085</v>
      </c>
      <c r="N20" s="49"/>
      <c r="O20" s="12"/>
      <c r="P20" s="12" t="s">
        <v>37</v>
      </c>
      <c r="Q20" s="79">
        <f>F23</f>
        <v>145</v>
      </c>
      <c r="R20" s="74">
        <f>H23</f>
        <v>2.90351792886105</v>
      </c>
    </row>
    <row r="21" s="1" customFormat="1" ht="18" customHeight="1" spans="1:18">
      <c r="A21" s="15"/>
      <c r="B21" s="28"/>
      <c r="C21" s="28"/>
      <c r="D21" s="12" t="s">
        <v>33</v>
      </c>
      <c r="E21" s="27">
        <v>116</v>
      </c>
      <c r="F21" s="27">
        <v>155</v>
      </c>
      <c r="G21" s="17">
        <f t="shared" si="3"/>
        <v>39</v>
      </c>
      <c r="H21" s="14">
        <v>3.88259334077346</v>
      </c>
      <c r="I21" s="12">
        <v>0</v>
      </c>
      <c r="J21" s="12">
        <v>40</v>
      </c>
      <c r="K21" s="14">
        <v>3.875</v>
      </c>
      <c r="L21" s="57">
        <v>40373.0224812656</v>
      </c>
      <c r="M21" s="85">
        <v>10415.018890467</v>
      </c>
      <c r="N21" s="49"/>
      <c r="O21" s="12"/>
      <c r="P21" s="23" t="s">
        <v>29</v>
      </c>
      <c r="Q21" s="76">
        <f>Q20+Q19+Q18</f>
        <v>649</v>
      </c>
      <c r="R21" s="77">
        <f>AVERAGE(R18:R20)</f>
        <v>3.26504441653182</v>
      </c>
    </row>
    <row r="22" s="1" customFormat="1" ht="18" customHeight="1" spans="1:18">
      <c r="A22" s="15"/>
      <c r="B22" s="29"/>
      <c r="C22" s="29"/>
      <c r="D22" s="12" t="s">
        <v>20</v>
      </c>
      <c r="E22" s="27">
        <v>749</v>
      </c>
      <c r="F22" s="27">
        <v>783</v>
      </c>
      <c r="G22" s="13">
        <f t="shared" si="3"/>
        <v>34</v>
      </c>
      <c r="H22" s="14">
        <v>2.97352254156968</v>
      </c>
      <c r="I22" s="12">
        <v>0</v>
      </c>
      <c r="J22" s="12">
        <v>161</v>
      </c>
      <c r="K22" s="14">
        <v>4.86335403726708</v>
      </c>
      <c r="L22" s="57">
        <v>246368.559688126</v>
      </c>
      <c r="M22" s="85">
        <v>82985.9849894475</v>
      </c>
      <c r="N22" s="49"/>
      <c r="O22" s="16" t="s">
        <v>20</v>
      </c>
      <c r="P22" s="12" t="s">
        <v>44</v>
      </c>
      <c r="Q22" s="78">
        <f>F2</f>
        <v>1564</v>
      </c>
      <c r="R22" s="14">
        <f>H2</f>
        <v>3.61414724089939</v>
      </c>
    </row>
    <row r="23" s="1" customFormat="1" ht="18" customHeight="1" spans="1:19">
      <c r="A23" s="15"/>
      <c r="B23" s="26" t="s">
        <v>45</v>
      </c>
      <c r="C23" s="26">
        <f>SUM(F23:F26)</f>
        <v>477</v>
      </c>
      <c r="D23" s="30" t="s">
        <v>28</v>
      </c>
      <c r="E23" s="12">
        <v>124</v>
      </c>
      <c r="F23" s="12">
        <v>145</v>
      </c>
      <c r="G23" s="17">
        <f t="shared" si="3"/>
        <v>21</v>
      </c>
      <c r="H23" s="74">
        <v>2.90351792886105</v>
      </c>
      <c r="I23" s="12">
        <v>0</v>
      </c>
      <c r="J23" s="12">
        <v>44</v>
      </c>
      <c r="K23" s="14">
        <v>3.29545454545455</v>
      </c>
      <c r="L23" s="57">
        <v>59098.1168185</v>
      </c>
      <c r="M23" s="58">
        <v>20353.97</v>
      </c>
      <c r="N23" s="37"/>
      <c r="O23" s="19"/>
      <c r="P23" s="31" t="s">
        <v>26</v>
      </c>
      <c r="Q23" s="78">
        <f>F22</f>
        <v>783</v>
      </c>
      <c r="R23" s="14">
        <f>H22</f>
        <v>2.97352254156968</v>
      </c>
      <c r="S23" s="37"/>
    </row>
    <row r="24" s="1" customFormat="1" ht="18" customHeight="1" spans="1:18">
      <c r="A24" s="15"/>
      <c r="B24" s="28"/>
      <c r="C24" s="28"/>
      <c r="D24" s="30" t="s">
        <v>33</v>
      </c>
      <c r="E24" s="12">
        <v>143</v>
      </c>
      <c r="F24" s="12">
        <v>151</v>
      </c>
      <c r="G24" s="13">
        <f t="shared" si="3"/>
        <v>8</v>
      </c>
      <c r="H24" s="74">
        <v>3.15015141602566</v>
      </c>
      <c r="I24" s="12">
        <v>0</v>
      </c>
      <c r="J24" s="12">
        <v>50</v>
      </c>
      <c r="K24" s="14">
        <v>3.02</v>
      </c>
      <c r="L24" s="57">
        <v>48439.3743</v>
      </c>
      <c r="M24" s="58">
        <v>15376.84</v>
      </c>
      <c r="N24" s="37"/>
      <c r="O24" s="19"/>
      <c r="P24" s="31" t="s">
        <v>24</v>
      </c>
      <c r="Q24" s="78">
        <f>F17</f>
        <v>188</v>
      </c>
      <c r="R24" s="14">
        <f>H17</f>
        <v>2.7</v>
      </c>
    </row>
    <row r="25" s="1" customFormat="1" ht="18" customHeight="1" spans="1:18">
      <c r="A25" s="15"/>
      <c r="B25" s="28"/>
      <c r="C25" s="28"/>
      <c r="D25" s="30" t="s">
        <v>31</v>
      </c>
      <c r="E25" s="12">
        <v>102</v>
      </c>
      <c r="F25" s="12">
        <v>74</v>
      </c>
      <c r="G25" s="13">
        <f t="shared" si="3"/>
        <v>-28</v>
      </c>
      <c r="H25" s="74">
        <v>2.49494607299272</v>
      </c>
      <c r="I25" s="12">
        <v>0</v>
      </c>
      <c r="J25" s="12">
        <v>29</v>
      </c>
      <c r="K25" s="14">
        <v>2.55172413793103</v>
      </c>
      <c r="L25" s="57">
        <v>26626.46368235</v>
      </c>
      <c r="M25" s="58">
        <v>10672.16</v>
      </c>
      <c r="N25" s="37"/>
      <c r="O25" s="19"/>
      <c r="P25" s="31" t="s">
        <v>46</v>
      </c>
      <c r="Q25" s="78">
        <f>F27</f>
        <v>88</v>
      </c>
      <c r="R25" s="14">
        <f>H27</f>
        <v>3</v>
      </c>
    </row>
    <row r="26" s="1" customFormat="1" ht="18" customHeight="1" spans="1:18">
      <c r="A26" s="15"/>
      <c r="B26" s="28"/>
      <c r="C26" s="28"/>
      <c r="D26" s="30" t="s">
        <v>47</v>
      </c>
      <c r="E26" s="12">
        <v>125</v>
      </c>
      <c r="F26" s="12">
        <v>107</v>
      </c>
      <c r="G26" s="13">
        <f t="shared" si="3"/>
        <v>-18</v>
      </c>
      <c r="H26" s="84">
        <v>1.50598341497947</v>
      </c>
      <c r="I26" s="12">
        <v>0</v>
      </c>
      <c r="J26" s="12">
        <v>34</v>
      </c>
      <c r="K26" s="62">
        <v>3.14705882352941</v>
      </c>
      <c r="L26" s="57">
        <v>29108.234778255</v>
      </c>
      <c r="M26" s="58">
        <v>19328.39</v>
      </c>
      <c r="N26" s="37"/>
      <c r="O26" s="18"/>
      <c r="P26" s="23" t="s">
        <v>29</v>
      </c>
      <c r="Q26" s="60">
        <f>SUM(Q22:Q25)</f>
        <v>2623</v>
      </c>
      <c r="R26" s="80">
        <f>AVERAGE(R22:R25)</f>
        <v>3.07191744561727</v>
      </c>
    </row>
    <row r="27" s="1" customFormat="1" ht="18" customHeight="1" spans="1:18">
      <c r="A27" s="15"/>
      <c r="B27" s="31" t="s">
        <v>48</v>
      </c>
      <c r="C27" s="31">
        <f>F27</f>
        <v>88</v>
      </c>
      <c r="D27" s="30" t="s">
        <v>20</v>
      </c>
      <c r="E27" s="12">
        <v>70</v>
      </c>
      <c r="F27" s="12">
        <v>88</v>
      </c>
      <c r="G27" s="13">
        <f t="shared" si="3"/>
        <v>18</v>
      </c>
      <c r="H27" s="62">
        <v>3</v>
      </c>
      <c r="I27" s="12">
        <v>0</v>
      </c>
      <c r="J27" s="12">
        <v>62</v>
      </c>
      <c r="K27" s="62">
        <v>1.33</v>
      </c>
      <c r="L27" s="57">
        <v>30083.5262</v>
      </c>
      <c r="M27" s="58">
        <v>10252.1556210945</v>
      </c>
      <c r="N27" s="49"/>
      <c r="O27" s="12" t="s">
        <v>49</v>
      </c>
      <c r="P27" s="12" t="s">
        <v>43</v>
      </c>
      <c r="Q27" s="12">
        <f>F12</f>
        <v>426</v>
      </c>
      <c r="R27" s="14">
        <f>H12</f>
        <v>3.48237497514291</v>
      </c>
    </row>
    <row r="28" s="1" customFormat="1" ht="18" customHeight="1" spans="1:18">
      <c r="A28" s="15"/>
      <c r="B28" s="23"/>
      <c r="C28" s="23">
        <f t="shared" ref="C28:G28" si="4">SUM(C16:C27)</f>
        <v>3846</v>
      </c>
      <c r="D28" s="23"/>
      <c r="E28" s="23">
        <f t="shared" si="4"/>
        <v>3635</v>
      </c>
      <c r="F28" s="23">
        <f t="shared" si="4"/>
        <v>3846</v>
      </c>
      <c r="G28" s="32">
        <f t="shared" si="4"/>
        <v>211</v>
      </c>
      <c r="H28" s="25">
        <f>L28/M28</f>
        <v>2.93624680339332</v>
      </c>
      <c r="I28" s="66">
        <f t="shared" ref="I28:M28" si="5">SUM(I16:I27)</f>
        <v>0</v>
      </c>
      <c r="J28" s="66">
        <f t="shared" si="5"/>
        <v>876</v>
      </c>
      <c r="K28" s="25"/>
      <c r="L28" s="67">
        <f t="shared" si="5"/>
        <v>1159230.11481405</v>
      </c>
      <c r="M28" s="67">
        <f t="shared" si="5"/>
        <v>394799.958053377</v>
      </c>
      <c r="N28"/>
      <c r="O28" s="14" t="s">
        <v>30</v>
      </c>
      <c r="P28" s="12" t="s">
        <v>40</v>
      </c>
      <c r="Q28" s="60">
        <f>F6</f>
        <v>63</v>
      </c>
      <c r="R28" s="14">
        <f>H7</f>
        <v>1.39</v>
      </c>
    </row>
    <row r="29" s="1" customFormat="1" ht="18" customHeight="1" spans="1:18">
      <c r="A29" s="22"/>
      <c r="B29" s="12" t="s">
        <v>50</v>
      </c>
      <c r="C29" s="12"/>
      <c r="D29" s="12"/>
      <c r="E29" s="33">
        <f t="shared" ref="E29:G29" si="6">E28+E14</f>
        <v>10474</v>
      </c>
      <c r="F29" s="33">
        <f t="shared" si="6"/>
        <v>12348</v>
      </c>
      <c r="G29" s="34">
        <f t="shared" si="6"/>
        <v>1874</v>
      </c>
      <c r="H29" s="14">
        <f>L29/M29</f>
        <v>3.61933121938009</v>
      </c>
      <c r="I29" s="69">
        <f t="shared" ref="I29:M29" si="7">I28+I14</f>
        <v>5</v>
      </c>
      <c r="J29" s="69">
        <f t="shared" si="7"/>
        <v>2622</v>
      </c>
      <c r="K29" s="14"/>
      <c r="L29" s="58">
        <f t="shared" si="7"/>
        <v>4093649.03996855</v>
      </c>
      <c r="M29" s="58">
        <f t="shared" si="7"/>
        <v>1131051.2334568</v>
      </c>
      <c r="N29" s="37"/>
      <c r="O29" s="14"/>
      <c r="P29" s="12" t="s">
        <v>37</v>
      </c>
      <c r="Q29" s="60">
        <f>F26</f>
        <v>107</v>
      </c>
      <c r="R29" s="14">
        <f>H26</f>
        <v>1.50598341497947</v>
      </c>
    </row>
    <row r="30" s="1" customFormat="1" ht="18" customHeight="1" spans="1:18">
      <c r="A30" s="35"/>
      <c r="B30" s="5"/>
      <c r="C30" s="5"/>
      <c r="D30" s="5"/>
      <c r="E30" s="5"/>
      <c r="F30" s="36"/>
      <c r="G30" s="37"/>
      <c r="N30" s="37"/>
      <c r="O30" s="14" t="s">
        <v>51</v>
      </c>
      <c r="P30" s="12" t="s">
        <v>34</v>
      </c>
      <c r="Q30" s="78">
        <f>F10</f>
        <v>221</v>
      </c>
      <c r="R30" s="74">
        <f>H10</f>
        <v>5.61723743963014</v>
      </c>
    </row>
    <row r="31" s="1" customFormat="1" ht="18" customHeight="1" spans="1:18">
      <c r="A31" s="38"/>
      <c r="B31" s="39"/>
      <c r="C31" s="39"/>
      <c r="D31" s="5"/>
      <c r="E31" s="40"/>
      <c r="F31" s="36"/>
      <c r="G31" s="37"/>
      <c r="H31" s="4"/>
      <c r="I31" s="4"/>
      <c r="J31" s="4"/>
      <c r="K31" s="4"/>
      <c r="M31" s="4"/>
      <c r="N31" s="5"/>
      <c r="O31" s="14" t="s">
        <v>36</v>
      </c>
      <c r="P31" s="14" t="s">
        <v>34</v>
      </c>
      <c r="Q31" s="60">
        <f>F11</f>
        <v>155</v>
      </c>
      <c r="R31" s="74">
        <f>H11</f>
        <v>12.4528756389427</v>
      </c>
    </row>
    <row r="32" s="1" customFormat="1" ht="18" customHeight="1" spans="1:18">
      <c r="A32" s="38"/>
      <c r="B32" s="41"/>
      <c r="C32" s="41"/>
      <c r="D32" s="41"/>
      <c r="E32" s="41"/>
      <c r="F32" s="41"/>
      <c r="G32" s="37"/>
      <c r="N32" s="37"/>
      <c r="O32" s="37"/>
      <c r="P32" s="37"/>
      <c r="Q32" s="6">
        <f>Q31+Q30+Q29+Q28+Q27+Q26+Q21+Q17+Q13+Q8+Q5</f>
        <v>12348</v>
      </c>
      <c r="R32" s="1">
        <f>R31+R28+R27+R24+R23+R22+R30+R20+R19+R18+R16+R15+R14+R11+R10+R9+R7+R6+R4+R3+R2+R25+R29</f>
        <v>84.8550629621728</v>
      </c>
    </row>
    <row r="33" s="1" customFormat="1" ht="18" customHeight="1" spans="1:17">
      <c r="A33" s="38"/>
      <c r="B33"/>
      <c r="G33" s="37"/>
      <c r="H33" s="4"/>
      <c r="I33" s="4"/>
      <c r="J33" s="4"/>
      <c r="K33" s="4"/>
      <c r="L33" s="5"/>
      <c r="M33" s="4"/>
      <c r="N33" s="5"/>
      <c r="O33" s="37"/>
      <c r="P33" s="37"/>
      <c r="Q33" s="6"/>
    </row>
    <row r="34" s="1" customFormat="1" ht="18" customHeight="1" spans="1:17">
      <c r="A34" s="38"/>
      <c r="B34"/>
      <c r="C34" s="5"/>
      <c r="D34" s="36"/>
      <c r="E34" s="5"/>
      <c r="F34" s="36"/>
      <c r="G34" s="42"/>
      <c r="H34" s="42"/>
      <c r="I34" s="42"/>
      <c r="J34" s="42"/>
      <c r="K34" s="42"/>
      <c r="L34" s="5"/>
      <c r="M34" s="42"/>
      <c r="N34" s="37"/>
      <c r="O34" s="37"/>
      <c r="P34" s="70"/>
      <c r="Q34" s="37"/>
    </row>
    <row r="35" s="1" customFormat="1" ht="18" customHeight="1" spans="1:17">
      <c r="A35" s="38"/>
      <c r="B35"/>
      <c r="C35" s="43"/>
      <c r="D35" s="5"/>
      <c r="E35" s="5"/>
      <c r="F35" s="5"/>
      <c r="G35" s="42"/>
      <c r="H35" s="42">
        <f>H25+H24+H23+H22+H21+H20+H19+H18+H17+H16+H13+H12+H11+H10+H9+H8+H7+H5+H4+H3+H2+H26+H27</f>
        <v>84.8550629621729</v>
      </c>
      <c r="I35" s="42"/>
      <c r="J35" s="42"/>
      <c r="K35" s="42"/>
      <c r="L35" s="5"/>
      <c r="M35" s="42"/>
      <c r="N35" s="49"/>
      <c r="O35" s="37"/>
      <c r="P35" s="37"/>
      <c r="Q35" s="1">
        <f>F29-Q32</f>
        <v>0</v>
      </c>
    </row>
    <row r="36" s="1" customFormat="1" ht="18" customHeight="1" spans="1:15">
      <c r="A36" s="38"/>
      <c r="B36"/>
      <c r="C36" s="43"/>
      <c r="D36" s="5"/>
      <c r="E36" s="5"/>
      <c r="F36" s="42"/>
      <c r="G36" s="42"/>
      <c r="H36" s="44"/>
      <c r="I36" s="44"/>
      <c r="J36" s="44"/>
      <c r="K36" s="44"/>
      <c r="L36" s="5"/>
      <c r="M36" s="44"/>
      <c r="N36" s="49"/>
      <c r="O36" s="49"/>
    </row>
    <row r="37" s="1" customFormat="1" ht="18" customHeight="1" spans="1:15">
      <c r="A37" s="45"/>
      <c r="B37"/>
      <c r="C37" s="43"/>
      <c r="D37" s="5"/>
      <c r="E37" s="5"/>
      <c r="F37" s="42"/>
      <c r="G37" s="5"/>
      <c r="H37" s="5"/>
      <c r="I37" s="5"/>
      <c r="J37" s="5"/>
      <c r="K37" s="5"/>
      <c r="L37" s="5"/>
      <c r="M37" s="5"/>
      <c r="N37" s="49"/>
      <c r="O37" s="49"/>
    </row>
    <row r="38" s="1" customFormat="1" ht="18" customHeight="1" spans="1:15">
      <c r="A38" s="45"/>
      <c r="B38"/>
      <c r="C38" s="43"/>
      <c r="D38" s="5"/>
      <c r="E38" s="5"/>
      <c r="F38" s="5"/>
      <c r="G38" s="5"/>
      <c r="H38" s="46"/>
      <c r="I38" s="46"/>
      <c r="J38" s="46"/>
      <c r="K38" s="46"/>
      <c r="L38" s="5"/>
      <c r="M38" s="46"/>
      <c r="N38" s="49"/>
      <c r="O38" s="49"/>
    </row>
    <row r="39" s="1" customFormat="1" ht="18" customHeight="1" spans="1:16">
      <c r="A39" s="45"/>
      <c r="B39"/>
      <c r="C39" s="43"/>
      <c r="D39" s="42"/>
      <c r="E39" s="5"/>
      <c r="F39" s="42"/>
      <c r="G39" s="42"/>
      <c r="H39" s="42"/>
      <c r="I39" s="42"/>
      <c r="J39" s="42"/>
      <c r="K39" s="42"/>
      <c r="L39" s="5"/>
      <c r="M39" s="42"/>
      <c r="N39" s="46"/>
      <c r="O39" s="37"/>
      <c r="P39" s="6"/>
    </row>
    <row r="40" s="1" customFormat="1" ht="18" customHeight="1" spans="1:16">
      <c r="A40" s="45"/>
      <c r="B40" s="5"/>
      <c r="C40" s="5"/>
      <c r="D40" s="42"/>
      <c r="E40" s="5"/>
      <c r="F40" s="42"/>
      <c r="G40" s="5"/>
      <c r="H40" s="47"/>
      <c r="I40" s="47"/>
      <c r="J40" s="47"/>
      <c r="K40" s="47"/>
      <c r="L40" s="5"/>
      <c r="M40" s="47"/>
      <c r="N40" s="5"/>
      <c r="O40" s="5"/>
      <c r="P40" s="6"/>
    </row>
    <row r="41" s="1" customFormat="1" ht="18" customHeight="1" spans="1:15">
      <c r="A41" s="45"/>
      <c r="B41" s="5"/>
      <c r="C41" s="5"/>
      <c r="D41" s="42"/>
      <c r="E41" s="5"/>
      <c r="F41" s="42"/>
      <c r="G41" s="5"/>
      <c r="H41" s="48"/>
      <c r="I41" s="48"/>
      <c r="J41" s="48"/>
      <c r="K41" s="48"/>
      <c r="L41" s="37"/>
      <c r="M41" s="48"/>
      <c r="N41" s="47"/>
      <c r="O41" s="5"/>
    </row>
    <row r="42" s="1" customFormat="1" ht="18" customHeight="1" spans="1:14">
      <c r="A42" s="38"/>
      <c r="B42" s="42"/>
      <c r="C42" s="42"/>
      <c r="D42" s="42"/>
      <c r="E42" s="42"/>
      <c r="F42" s="42"/>
      <c r="G42" s="5"/>
      <c r="H42" s="48"/>
      <c r="I42" s="48"/>
      <c r="J42" s="48"/>
      <c r="K42" s="48"/>
      <c r="L42" s="37"/>
      <c r="M42" s="48"/>
      <c r="N42" s="48"/>
    </row>
    <row r="43" s="1" customFormat="1" ht="18" customHeight="1" spans="1:14">
      <c r="A43" s="38"/>
      <c r="B43" s="5"/>
      <c r="C43" s="5"/>
      <c r="D43" s="5"/>
      <c r="E43" s="5"/>
      <c r="F43" s="42"/>
      <c r="G43" s="42"/>
      <c r="H43" s="42"/>
      <c r="I43" s="42"/>
      <c r="J43" s="42"/>
      <c r="K43" s="42"/>
      <c r="L43" s="70"/>
      <c r="M43" s="42"/>
      <c r="N43" s="48"/>
    </row>
    <row r="44" s="1" customFormat="1" ht="18" customHeight="1" spans="1:15">
      <c r="A44" s="92"/>
      <c r="B44" s="5"/>
      <c r="C44" s="5"/>
      <c r="D44" s="5"/>
      <c r="E44" s="5"/>
      <c r="F44" s="5"/>
      <c r="G44" s="5"/>
      <c r="H44" s="46"/>
      <c r="I44" s="46"/>
      <c r="J44" s="46"/>
      <c r="K44" s="46"/>
      <c r="L44" s="42"/>
      <c r="M44" s="46"/>
      <c r="N44" s="5"/>
      <c r="O44" s="37"/>
    </row>
    <row r="45" s="1" customFormat="1" ht="18" customHeight="1" spans="1:17">
      <c r="A45" s="35"/>
      <c r="B45" s="5"/>
      <c r="C45" s="5"/>
      <c r="D45" s="5"/>
      <c r="E45" s="5"/>
      <c r="F45" s="5"/>
      <c r="G45" s="47"/>
      <c r="H45" s="37"/>
      <c r="I45" s="37"/>
      <c r="J45" s="37"/>
      <c r="K45" s="37"/>
      <c r="L45" s="5"/>
      <c r="M45" s="37"/>
      <c r="N45" s="46"/>
      <c r="O45" s="37"/>
      <c r="Q45" s="6"/>
    </row>
    <row r="46" s="1" customFormat="1" ht="18" customHeight="1" spans="1:15">
      <c r="A46" s="2"/>
      <c r="D46" s="42"/>
      <c r="E46" s="5"/>
      <c r="F46" s="5"/>
      <c r="G46" s="5"/>
      <c r="H46" s="5"/>
      <c r="I46" s="71"/>
      <c r="J46" s="71"/>
      <c r="K46" s="71"/>
      <c r="L46" s="5"/>
      <c r="M46" s="5"/>
      <c r="N46" s="37"/>
      <c r="O46" s="37"/>
    </row>
    <row r="47" s="1" customFormat="1" ht="18" customHeight="1" spans="1:17">
      <c r="A47" s="2"/>
      <c r="D47" s="42"/>
      <c r="E47" s="5"/>
      <c r="F47" s="5"/>
      <c r="G47" s="5"/>
      <c r="H47" s="5"/>
      <c r="I47" s="5"/>
      <c r="J47" s="5"/>
      <c r="K47" s="5"/>
      <c r="L47" s="5"/>
      <c r="M47" s="5"/>
      <c r="N47" s="5"/>
      <c r="O47" s="37"/>
      <c r="Q47" s="6"/>
    </row>
    <row r="48" s="1" customFormat="1" ht="18" customHeight="1" spans="1:14">
      <c r="A48" s="2"/>
      <c r="D48" s="42"/>
      <c r="L48" s="5"/>
      <c r="N48" s="5"/>
    </row>
    <row r="49" s="1" customFormat="1" ht="18" customHeight="1" spans="1:14">
      <c r="A49" s="2"/>
      <c r="D49" s="42"/>
      <c r="F49" s="3"/>
      <c r="G49" s="4"/>
      <c r="H49" s="5"/>
      <c r="I49" s="5"/>
      <c r="J49" s="5"/>
      <c r="K49" s="5"/>
      <c r="L49" s="5"/>
      <c r="M49" s="5"/>
      <c r="N49" s="5"/>
    </row>
    <row r="50" s="1" customFormat="1" ht="18" customHeight="1" spans="1:14">
      <c r="A50" s="2"/>
      <c r="F50" s="3"/>
      <c r="G50" s="4"/>
      <c r="H50" s="5"/>
      <c r="I50" s="5"/>
      <c r="J50" s="5"/>
      <c r="K50" s="5"/>
      <c r="L50" s="5"/>
      <c r="M50" s="5"/>
      <c r="N50" s="5"/>
    </row>
    <row r="51" s="1" customFormat="1" ht="18" customHeight="1" spans="1:17">
      <c r="A51" s="2"/>
      <c r="F51" s="3"/>
      <c r="G51" s="4"/>
      <c r="H51" s="5"/>
      <c r="I51" s="5"/>
      <c r="J51" s="5"/>
      <c r="K51" s="5"/>
      <c r="L51" s="5"/>
      <c r="M51" s="5"/>
      <c r="N51" s="5"/>
      <c r="Q51" s="6"/>
    </row>
    <row r="52" s="1" customFormat="1" ht="18" customHeight="1" spans="1:17">
      <c r="A52" s="2"/>
      <c r="N52" s="5"/>
      <c r="Q52" s="6"/>
    </row>
    <row r="53" s="1" customFormat="1" ht="18" customHeight="1" spans="1:17">
      <c r="A53" s="2"/>
      <c r="N53" s="5"/>
      <c r="Q53" s="6"/>
    </row>
    <row r="54" s="1" customFormat="1" ht="18" customHeight="1" spans="1:17">
      <c r="A54" s="2"/>
      <c r="N54" s="5"/>
      <c r="Q54" s="6"/>
    </row>
  </sheetData>
  <mergeCells count="24">
    <mergeCell ref="B29:D29"/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C3:C4"/>
    <mergeCell ref="C5:C7"/>
    <mergeCell ref="C8:C11"/>
    <mergeCell ref="C12:C13"/>
    <mergeCell ref="C16:C17"/>
    <mergeCell ref="C18:C22"/>
    <mergeCell ref="C23:C26"/>
    <mergeCell ref="O2:O5"/>
    <mergeCell ref="O6:O8"/>
    <mergeCell ref="O9:O13"/>
    <mergeCell ref="O14:O17"/>
    <mergeCell ref="O18:O21"/>
    <mergeCell ref="O22:O26"/>
    <mergeCell ref="O28:O29"/>
  </mergeCells>
  <conditionalFormatting sqref="Q2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{261304d1-fdf8-4581-ac80-47ffa4b848c0}</x14:id>
        </ext>
      </extLst>
    </cfRule>
  </conditionalFormatting>
  <conditionalFormatting sqref="Q2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{716bf3d3-0f93-4a4a-86d0-44dea956880a}</x14:id>
        </ext>
      </extLst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{adad7412-4a5c-4111-9308-dbc29cf2d172}</x14:id>
        </ext>
      </extLst>
    </cfRule>
  </conditionalFormatting>
  <conditionalFormatting sqref="R30">
    <cfRule type="aboveAverage" dxfId="1" priority="15" aboveAverage="0"/>
    <cfRule type="aboveAverage" dxfId="0" priority="16"/>
  </conditionalFormatting>
  <conditionalFormatting sqref="R31">
    <cfRule type="aboveAverage" dxfId="1" priority="1" aboveAverage="0"/>
    <cfRule type="aboveAverage" dxfId="0" priority="2"/>
  </conditionalFormatting>
  <conditionalFormatting sqref="Q2:Q5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{5ce56e51-53cc-4e27-81c3-1b29ee2b0913}</x14:id>
        </ext>
      </extLst>
    </cfRule>
  </conditionalFormatting>
  <conditionalFormatting sqref="Q6:Q8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{46abd008-4e18-4d6b-8612-ea0f61b4eb71}</x14:id>
        </ext>
      </extLst>
    </cfRule>
  </conditionalFormatting>
  <conditionalFormatting sqref="Q9:Q1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{a30aa298-6240-4f7b-bc47-90d38695cbdb}</x14:id>
        </ext>
      </extLst>
    </cfRule>
  </conditionalFormatting>
  <conditionalFormatting sqref="Q14:Q17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{d81c50be-e065-4ac8-9522-f2d641b95d5c}</x14:id>
        </ext>
      </extLst>
    </cfRule>
  </conditionalFormatting>
  <conditionalFormatting sqref="Q18:Q2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{4ea03796-16d7-4404-955f-94ba2d487d4c}</x14:id>
        </ext>
      </extLst>
    </cfRule>
  </conditionalFormatting>
  <conditionalFormatting sqref="Q22:Q2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{1db5bf36-9d95-4854-b9a6-37cf053df541}</x14:id>
        </ext>
      </extLst>
    </cfRule>
  </conditionalFormatting>
  <conditionalFormatting sqref="Q23:Q2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{a65a2182-047f-4506-9a20-05193a871bc9}</x14:id>
        </ext>
      </extLst>
    </cfRule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{59b43893-7210-43fc-98d8-826fc4fc4aca}</x14:id>
        </ext>
      </extLst>
    </cfRule>
  </conditionalFormatting>
  <conditionalFormatting sqref="R3:R4">
    <cfRule type="aboveAverage" dxfId="1" priority="23" aboveAverage="0"/>
    <cfRule type="aboveAverage" dxfId="0" priority="24"/>
  </conditionalFormatting>
  <conditionalFormatting sqref="R6:R7">
    <cfRule type="aboveAverage" dxfId="1" priority="21" aboveAverage="0"/>
    <cfRule type="aboveAverage" dxfId="0" priority="22"/>
  </conditionalFormatting>
  <conditionalFormatting sqref="R9:R12">
    <cfRule type="aboveAverage" dxfId="1" priority="17" aboveAverage="0"/>
    <cfRule type="aboveAverage" dxfId="0" priority="18"/>
  </conditionalFormatting>
  <conditionalFormatting sqref="R14:R16">
    <cfRule type="aboveAverage" dxfId="1" priority="19" aboveAverage="0"/>
    <cfRule type="aboveAverage" dxfId="0" priority="20"/>
  </conditionalFormatting>
  <conditionalFormatting sqref="R18:R21">
    <cfRule type="aboveAverage" dxfId="1" priority="13" aboveAverage="0"/>
    <cfRule type="aboveAverage" dxfId="0" priority="14"/>
  </conditionalFormatting>
  <conditionalFormatting sqref="R22:R25">
    <cfRule type="aboveAverage" dxfId="1" priority="27" aboveAverage="0"/>
    <cfRule type="aboveAverage" dxfId="0" priority="28"/>
  </conditionalFormatting>
  <conditionalFormatting sqref="Q22 Q2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{f74fde8b-8e93-4aae-a6bc-2b0d9c034f0e}</x14:id>
        </ext>
      </extLst>
    </cfRule>
  </conditionalFormatting>
  <pageMargins left="0.75" right="0.75" top="1" bottom="1" header="0.511805555555556" footer="0.511805555555556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1304d1-fdf8-4581-ac80-47ffa4b848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type="dataBar" id="{716bf3d3-0f93-4a4a-86d0-44dea95688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adad7412-4a5c-4111-9308-dbc29cf2d1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type="dataBar" id="{5ce56e51-53cc-4e27-81c3-1b29ee2b09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type="dataBar" id="{46abd008-4e18-4d6b-8612-ea0f61b4eb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type="dataBar" id="{a30aa298-6240-4f7b-bc47-90d38695cb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type="dataBar" id="{d81c50be-e065-4ac8-9522-f2d641b95d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type="dataBar" id="{4ea03796-16d7-4404-955f-94ba2d487d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type="dataBar" id="{1db5bf36-9d95-4854-b9a6-37cf053df5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type="dataBar" id="{a65a2182-047f-4506-9a20-05193a871b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59b43893-7210-43fc-98d8-826fc4fc4a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type="dataBar" id="{f74fde8b-8e93-4aae-a6bc-2b0d9c034f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7"/>
  <sheetViews>
    <sheetView topLeftCell="A10" workbookViewId="0">
      <selection activeCell="F5" sqref="F5"/>
    </sheetView>
  </sheetViews>
  <sheetFormatPr defaultColWidth="9" defaultRowHeight="17.4"/>
  <cols>
    <col min="1" max="1" width="9.5" style="2" customWidth="1"/>
    <col min="2" max="2" width="12.6296296296296" style="1" customWidth="1"/>
    <col min="3" max="3" width="11.25" style="1" customWidth="1"/>
    <col min="4" max="4" width="10" style="1" customWidth="1"/>
    <col min="5" max="5" width="10.1296296296296" style="1" customWidth="1"/>
    <col min="6" max="6" width="8.5" style="3" customWidth="1"/>
    <col min="7" max="7" width="11.25" style="4" customWidth="1"/>
    <col min="8" max="8" width="9.62962962962963" style="1" customWidth="1"/>
    <col min="9" max="9" width="8.62962962962963" style="1" customWidth="1"/>
    <col min="10" max="10" width="10" style="1" customWidth="1"/>
    <col min="11" max="11" width="10.75" style="1" customWidth="1"/>
    <col min="12" max="12" width="16.5555555555556" style="1" customWidth="1"/>
    <col min="13" max="13" width="15.8888888888889" style="1" customWidth="1"/>
    <col min="14" max="14" width="13.3796296296296" style="5" customWidth="1"/>
    <col min="15" max="15" width="12.5" style="1" customWidth="1"/>
    <col min="16" max="16" width="13.3796296296296" style="1" customWidth="1"/>
    <col min="17" max="17" width="19.3796296296296" style="6" customWidth="1"/>
    <col min="18" max="18" width="13.6296296296296" style="1" customWidth="1"/>
    <col min="19" max="19" width="9" style="1"/>
  </cols>
  <sheetData>
    <row r="1" s="1" customFormat="1" ht="18" customHeight="1" spans="1:18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50" t="s">
        <v>16</v>
      </c>
      <c r="J1" s="51" t="s">
        <v>17</v>
      </c>
      <c r="K1" s="52" t="s">
        <v>18</v>
      </c>
      <c r="L1" s="53" t="s">
        <v>3</v>
      </c>
      <c r="M1" s="54" t="s">
        <v>4</v>
      </c>
      <c r="N1" s="55"/>
      <c r="O1" s="56" t="s">
        <v>11</v>
      </c>
      <c r="P1" s="56" t="s">
        <v>9</v>
      </c>
      <c r="Q1" s="72" t="s">
        <v>13</v>
      </c>
      <c r="R1" s="73" t="s">
        <v>15</v>
      </c>
    </row>
    <row r="2" s="1" customFormat="1" ht="18" customHeight="1" spans="1:18">
      <c r="A2" s="11">
        <v>43416</v>
      </c>
      <c r="B2" s="12" t="s">
        <v>19</v>
      </c>
      <c r="C2" s="12">
        <f>F2</f>
        <v>1338</v>
      </c>
      <c r="D2" s="12" t="s">
        <v>20</v>
      </c>
      <c r="E2" s="12">
        <v>1564</v>
      </c>
      <c r="F2" s="12">
        <v>1338</v>
      </c>
      <c r="G2" s="13">
        <f t="shared" ref="G2:G13" si="0">F2-E2</f>
        <v>-226</v>
      </c>
      <c r="H2" s="14">
        <v>3.38963450570727</v>
      </c>
      <c r="I2" s="27">
        <v>53</v>
      </c>
      <c r="J2" s="27">
        <v>507</v>
      </c>
      <c r="K2" s="14">
        <v>2.63905325443787</v>
      </c>
      <c r="L2" s="57">
        <v>401676.57</v>
      </c>
      <c r="M2" s="58">
        <v>118501.44</v>
      </c>
      <c r="N2" s="37"/>
      <c r="O2" s="12" t="s">
        <v>21</v>
      </c>
      <c r="P2" s="12" t="s">
        <v>22</v>
      </c>
      <c r="Q2" s="60">
        <f>F3</f>
        <v>3839</v>
      </c>
      <c r="R2" s="74">
        <f>H3</f>
        <v>3.38053578952919</v>
      </c>
    </row>
    <row r="3" s="1" customFormat="1" ht="18" customHeight="1" spans="1:18">
      <c r="A3" s="15"/>
      <c r="B3" s="12" t="s">
        <v>23</v>
      </c>
      <c r="C3" s="16">
        <f>F3+F4</f>
        <v>4061</v>
      </c>
      <c r="D3" s="12" t="s">
        <v>21</v>
      </c>
      <c r="E3" s="12">
        <v>4205</v>
      </c>
      <c r="F3" s="12">
        <v>3839</v>
      </c>
      <c r="G3" s="17">
        <f t="shared" si="0"/>
        <v>-366</v>
      </c>
      <c r="H3" s="14">
        <v>3.38053578952919</v>
      </c>
      <c r="I3" s="12">
        <v>65</v>
      </c>
      <c r="J3" s="12">
        <v>643</v>
      </c>
      <c r="K3" s="14">
        <v>5.97045101088647</v>
      </c>
      <c r="L3" s="1">
        <v>1228392.7598</v>
      </c>
      <c r="M3" s="58">
        <v>363372.2096967</v>
      </c>
      <c r="N3" s="49"/>
      <c r="O3" s="12"/>
      <c r="P3" s="12" t="s">
        <v>24</v>
      </c>
      <c r="Q3" s="60">
        <f>F16</f>
        <v>714</v>
      </c>
      <c r="R3" s="14">
        <f>H16</f>
        <v>2.8</v>
      </c>
    </row>
    <row r="4" s="1" customFormat="1" ht="18" customHeight="1" spans="1:18">
      <c r="A4" s="15"/>
      <c r="B4" s="12"/>
      <c r="C4" s="18"/>
      <c r="D4" s="12" t="s">
        <v>25</v>
      </c>
      <c r="E4" s="12">
        <v>119</v>
      </c>
      <c r="F4" s="12">
        <v>222</v>
      </c>
      <c r="G4" s="17">
        <f t="shared" si="0"/>
        <v>103</v>
      </c>
      <c r="H4" s="14">
        <v>4.55350806916014</v>
      </c>
      <c r="I4" s="12">
        <v>0</v>
      </c>
      <c r="J4" s="12">
        <v>25</v>
      </c>
      <c r="K4" s="14">
        <v>8.88</v>
      </c>
      <c r="L4" s="57">
        <v>88443.6068587498</v>
      </c>
      <c r="M4" s="58">
        <v>19423.18</v>
      </c>
      <c r="N4" s="49"/>
      <c r="O4" s="12"/>
      <c r="P4" s="12" t="s">
        <v>26</v>
      </c>
      <c r="Q4" s="75">
        <f>F18</f>
        <v>779</v>
      </c>
      <c r="R4" s="64">
        <f>H18</f>
        <v>2.73743752033948</v>
      </c>
    </row>
    <row r="5" s="1" customFormat="1" ht="18" customHeight="1" spans="1:18">
      <c r="A5" s="15"/>
      <c r="B5" s="16" t="s">
        <v>27</v>
      </c>
      <c r="C5" s="16">
        <f>F5+F6+F7</f>
        <v>307</v>
      </c>
      <c r="D5" s="12" t="s">
        <v>28</v>
      </c>
      <c r="E5" s="12">
        <v>341</v>
      </c>
      <c r="F5" s="12">
        <v>199</v>
      </c>
      <c r="G5" s="13">
        <f t="shared" si="0"/>
        <v>-142</v>
      </c>
      <c r="H5" s="14">
        <v>1.48</v>
      </c>
      <c r="I5" s="12">
        <v>3</v>
      </c>
      <c r="J5" s="12">
        <v>107</v>
      </c>
      <c r="K5" s="14">
        <v>1.86</v>
      </c>
      <c r="L5" s="1">
        <v>96735.99</v>
      </c>
      <c r="M5" s="58">
        <v>65325.84</v>
      </c>
      <c r="N5" s="37"/>
      <c r="O5" s="12"/>
      <c r="P5" s="23" t="s">
        <v>29</v>
      </c>
      <c r="Q5" s="76">
        <f>SUM(Q2:Q4)</f>
        <v>5332</v>
      </c>
      <c r="R5" s="77">
        <f>AVERAGE(R2:R4)</f>
        <v>2.97265776995622</v>
      </c>
    </row>
    <row r="6" s="1" customFormat="1" ht="18" customHeight="1" spans="1:18">
      <c r="A6" s="15"/>
      <c r="B6" s="19"/>
      <c r="C6" s="19"/>
      <c r="D6" s="12" t="s">
        <v>30</v>
      </c>
      <c r="E6" s="12">
        <v>63</v>
      </c>
      <c r="F6" s="12">
        <v>65</v>
      </c>
      <c r="G6" s="13">
        <f t="shared" si="0"/>
        <v>2</v>
      </c>
      <c r="H6" s="14">
        <v>3.75</v>
      </c>
      <c r="I6" s="12">
        <v>0</v>
      </c>
      <c r="J6" s="12">
        <v>33</v>
      </c>
      <c r="K6" s="14">
        <v>1.97</v>
      </c>
      <c r="L6" s="57">
        <v>11566.22</v>
      </c>
      <c r="M6" s="58">
        <v>3083.38</v>
      </c>
      <c r="N6" s="37"/>
      <c r="O6" s="12" t="s">
        <v>25</v>
      </c>
      <c r="P6" s="12" t="s">
        <v>22</v>
      </c>
      <c r="Q6" s="60">
        <f>F4</f>
        <v>222</v>
      </c>
      <c r="R6" s="14">
        <f>H4</f>
        <v>4.55350806916014</v>
      </c>
    </row>
    <row r="7" s="1" customFormat="1" ht="18" customHeight="1" spans="1:18">
      <c r="A7" s="15"/>
      <c r="B7" s="18"/>
      <c r="C7" s="18"/>
      <c r="D7" s="12" t="s">
        <v>31</v>
      </c>
      <c r="E7" s="12">
        <v>47</v>
      </c>
      <c r="F7" s="12">
        <v>43</v>
      </c>
      <c r="G7" s="13">
        <f t="shared" si="0"/>
        <v>-4</v>
      </c>
      <c r="H7" s="14">
        <v>1.67</v>
      </c>
      <c r="I7" s="12">
        <v>0</v>
      </c>
      <c r="J7" s="12">
        <v>35</v>
      </c>
      <c r="K7" s="14">
        <v>1.23</v>
      </c>
      <c r="L7" s="57">
        <v>15702.93</v>
      </c>
      <c r="M7" s="58">
        <v>9410.36</v>
      </c>
      <c r="O7" s="12"/>
      <c r="P7" s="12" t="s">
        <v>26</v>
      </c>
      <c r="Q7" s="75">
        <f>F19</f>
        <v>81</v>
      </c>
      <c r="R7" s="65">
        <f>H19</f>
        <v>3.66601612625212</v>
      </c>
    </row>
    <row r="8" s="1" customFormat="1" ht="18" customHeight="1" spans="1:18">
      <c r="A8" s="15"/>
      <c r="B8" s="16" t="s">
        <v>32</v>
      </c>
      <c r="C8" s="16">
        <f>F8+F9+F10+F11</f>
        <v>1515</v>
      </c>
      <c r="D8" s="12" t="s">
        <v>33</v>
      </c>
      <c r="E8" s="12">
        <v>975</v>
      </c>
      <c r="F8" s="12">
        <v>792</v>
      </c>
      <c r="G8" s="17">
        <f t="shared" si="0"/>
        <v>-183</v>
      </c>
      <c r="H8" s="14">
        <v>4.58562734331578</v>
      </c>
      <c r="I8" s="12">
        <v>31</v>
      </c>
      <c r="J8" s="12">
        <v>222</v>
      </c>
      <c r="K8" s="14">
        <v>3.56756756756757</v>
      </c>
      <c r="L8" s="57">
        <v>262774.56</v>
      </c>
      <c r="M8" s="58">
        <v>57303.95</v>
      </c>
      <c r="N8" s="37"/>
      <c r="O8" s="12"/>
      <c r="P8" s="23" t="s">
        <v>29</v>
      </c>
      <c r="Q8" s="76">
        <f>SUM(Q6:Q7)</f>
        <v>303</v>
      </c>
      <c r="R8" s="77">
        <f>AVERAGE(R6:R7)</f>
        <v>4.10976209770613</v>
      </c>
    </row>
    <row r="9" s="1" customFormat="1" ht="18" customHeight="1" spans="1:18">
      <c r="A9" s="15"/>
      <c r="B9" s="19"/>
      <c r="C9" s="19"/>
      <c r="D9" s="12" t="s">
        <v>31</v>
      </c>
      <c r="E9" s="12">
        <v>223</v>
      </c>
      <c r="F9" s="12">
        <v>243</v>
      </c>
      <c r="G9" s="17">
        <f t="shared" si="0"/>
        <v>20</v>
      </c>
      <c r="H9" s="14">
        <v>3.5682907976139</v>
      </c>
      <c r="I9" s="12">
        <v>18</v>
      </c>
      <c r="J9" s="12">
        <v>90</v>
      </c>
      <c r="K9" s="14">
        <v>2.7</v>
      </c>
      <c r="L9" s="57">
        <v>65135.83</v>
      </c>
      <c r="M9" s="58">
        <v>18254.07</v>
      </c>
      <c r="N9" s="37"/>
      <c r="O9" s="59" t="s">
        <v>31</v>
      </c>
      <c r="P9" s="12" t="s">
        <v>34</v>
      </c>
      <c r="Q9" s="75">
        <f>F9</f>
        <v>243</v>
      </c>
      <c r="R9" s="74">
        <f>H9</f>
        <v>3.5682907976139</v>
      </c>
    </row>
    <row r="10" s="1" customFormat="1" ht="18" customHeight="1" spans="1:18">
      <c r="A10" s="15"/>
      <c r="B10" s="19"/>
      <c r="C10" s="19"/>
      <c r="D10" s="12" t="s">
        <v>35</v>
      </c>
      <c r="E10" s="12">
        <v>221</v>
      </c>
      <c r="F10" s="12">
        <v>318</v>
      </c>
      <c r="G10" s="17">
        <f t="shared" si="0"/>
        <v>97</v>
      </c>
      <c r="H10" s="14">
        <v>6.44172627021523</v>
      </c>
      <c r="I10" s="12">
        <v>27</v>
      </c>
      <c r="J10" s="12">
        <v>117</v>
      </c>
      <c r="K10" s="14">
        <v>2.71794871794872</v>
      </c>
      <c r="L10" s="57">
        <v>145749.79</v>
      </c>
      <c r="M10" s="58">
        <v>22625.89</v>
      </c>
      <c r="N10" s="37"/>
      <c r="O10" s="59"/>
      <c r="P10" s="12" t="s">
        <v>26</v>
      </c>
      <c r="Q10" s="75">
        <f>F20</f>
        <v>269</v>
      </c>
      <c r="R10" s="65">
        <f>H20</f>
        <v>2.45337035107809</v>
      </c>
    </row>
    <row r="11" s="1" customFormat="1" ht="18" customHeight="1" spans="1:18">
      <c r="A11" s="15"/>
      <c r="B11" s="19"/>
      <c r="C11" s="19"/>
      <c r="D11" s="12" t="s">
        <v>36</v>
      </c>
      <c r="E11" s="12">
        <v>155</v>
      </c>
      <c r="F11" s="12">
        <v>162</v>
      </c>
      <c r="G11" s="17">
        <f t="shared" si="0"/>
        <v>7</v>
      </c>
      <c r="H11" s="14">
        <v>12.2068644696387</v>
      </c>
      <c r="I11" s="12">
        <v>3</v>
      </c>
      <c r="J11" s="12">
        <v>29</v>
      </c>
      <c r="K11" s="14">
        <v>5.58620689655172</v>
      </c>
      <c r="L11" s="1">
        <v>123593.16</v>
      </c>
      <c r="M11" s="58">
        <v>10124.89</v>
      </c>
      <c r="N11" s="37"/>
      <c r="O11" s="59"/>
      <c r="P11" s="12" t="s">
        <v>37</v>
      </c>
      <c r="Q11" s="78">
        <f>F25</f>
        <v>47</v>
      </c>
      <c r="R11" s="74">
        <f>H25</f>
        <v>2.38668799840212</v>
      </c>
    </row>
    <row r="12" s="1" customFormat="1" ht="18" customHeight="1" spans="1:18">
      <c r="A12" s="15"/>
      <c r="B12" s="16" t="s">
        <v>38</v>
      </c>
      <c r="C12" s="16">
        <f>F12+F13</f>
        <v>543</v>
      </c>
      <c r="D12" s="12" t="s">
        <v>39</v>
      </c>
      <c r="E12" s="12">
        <v>426</v>
      </c>
      <c r="F12" s="12">
        <v>388</v>
      </c>
      <c r="G12" s="13">
        <f t="shared" si="0"/>
        <v>-38</v>
      </c>
      <c r="H12" s="20">
        <v>3.56004240526525</v>
      </c>
      <c r="I12" s="12">
        <v>11</v>
      </c>
      <c r="J12" s="12">
        <v>52</v>
      </c>
      <c r="K12" s="14">
        <v>7.46153846153846</v>
      </c>
      <c r="L12" s="57">
        <v>207915.741</v>
      </c>
      <c r="M12" s="58">
        <v>58402.602365774</v>
      </c>
      <c r="N12" s="37"/>
      <c r="O12" s="59"/>
      <c r="P12" s="12" t="s">
        <v>40</v>
      </c>
      <c r="Q12" s="78">
        <f>F7</f>
        <v>43</v>
      </c>
      <c r="R12" s="74">
        <f>H7</f>
        <v>1.67</v>
      </c>
    </row>
    <row r="13" s="1" customFormat="1" ht="18" customHeight="1" spans="1:18">
      <c r="A13" s="15"/>
      <c r="B13" s="18"/>
      <c r="C13" s="18"/>
      <c r="D13" s="12" t="s">
        <v>28</v>
      </c>
      <c r="E13" s="12">
        <v>163</v>
      </c>
      <c r="F13" s="12">
        <v>155</v>
      </c>
      <c r="G13" s="13">
        <f t="shared" si="0"/>
        <v>-8</v>
      </c>
      <c r="H13" s="20">
        <v>3.2894809793258</v>
      </c>
      <c r="I13" s="12">
        <v>3</v>
      </c>
      <c r="J13" s="12">
        <v>23</v>
      </c>
      <c r="K13" s="14">
        <v>6.73913043478261</v>
      </c>
      <c r="L13" s="57">
        <v>79819.8077</v>
      </c>
      <c r="M13" s="58">
        <v>24265.1677275725</v>
      </c>
      <c r="N13" s="37"/>
      <c r="O13" s="59"/>
      <c r="P13" s="23" t="s">
        <v>29</v>
      </c>
      <c r="Q13" s="60">
        <f>SUM(Q9:Q12)</f>
        <v>602</v>
      </c>
      <c r="R13" s="77">
        <f>AVERAGE(R9:R11)</f>
        <v>2.80278304903137</v>
      </c>
    </row>
    <row r="14" s="1" customFormat="1" ht="18" customHeight="1" spans="1:18">
      <c r="A14" s="22"/>
      <c r="B14" s="23" t="s">
        <v>7</v>
      </c>
      <c r="C14" s="23">
        <f t="shared" ref="C14:G14" si="1">SUM(C2:C13)</f>
        <v>7764</v>
      </c>
      <c r="D14" s="23"/>
      <c r="E14" s="23">
        <f t="shared" si="1"/>
        <v>8502</v>
      </c>
      <c r="F14" s="23">
        <f t="shared" si="1"/>
        <v>7764</v>
      </c>
      <c r="G14" s="24">
        <f t="shared" si="1"/>
        <v>-738</v>
      </c>
      <c r="H14" s="25">
        <f>L14/M14</f>
        <v>3.54178915655401</v>
      </c>
      <c r="I14" s="23">
        <f>SUM(I3:I13)</f>
        <v>161</v>
      </c>
      <c r="J14" s="23">
        <f t="shared" ref="J14:M14" si="2">SUM(J2:J13)</f>
        <v>1883</v>
      </c>
      <c r="K14" s="25"/>
      <c r="L14" s="81">
        <f t="shared" si="2"/>
        <v>2727506.96535875</v>
      </c>
      <c r="M14" s="67">
        <f t="shared" si="2"/>
        <v>770092.979790046</v>
      </c>
      <c r="N14" s="37"/>
      <c r="O14" s="12" t="s">
        <v>33</v>
      </c>
      <c r="P14" s="12" t="s">
        <v>34</v>
      </c>
      <c r="Q14" s="78">
        <f>F8</f>
        <v>792</v>
      </c>
      <c r="R14" s="74">
        <f>H8</f>
        <v>4.58562734331578</v>
      </c>
    </row>
    <row r="15" s="1" customFormat="1" ht="18" customHeight="1" spans="1:18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50" t="s">
        <v>16</v>
      </c>
      <c r="J15" s="51" t="s">
        <v>17</v>
      </c>
      <c r="K15" s="52" t="s">
        <v>18</v>
      </c>
      <c r="L15" s="53" t="s">
        <v>3</v>
      </c>
      <c r="M15" s="54" t="s">
        <v>4</v>
      </c>
      <c r="N15" s="55"/>
      <c r="O15" s="12"/>
      <c r="P15" s="12" t="s">
        <v>26</v>
      </c>
      <c r="Q15" s="75">
        <f>F21</f>
        <v>90</v>
      </c>
      <c r="R15" s="68">
        <f>H21</f>
        <v>2.73793783107281</v>
      </c>
    </row>
    <row r="16" s="1" customFormat="1" ht="18" customHeight="1" spans="1:18">
      <c r="A16" s="11">
        <v>43416</v>
      </c>
      <c r="B16" s="26" t="s">
        <v>41</v>
      </c>
      <c r="C16" s="26">
        <f>F16+F17</f>
        <v>947</v>
      </c>
      <c r="D16" s="12" t="s">
        <v>21</v>
      </c>
      <c r="E16" s="27">
        <v>792</v>
      </c>
      <c r="F16" s="27">
        <v>714</v>
      </c>
      <c r="G16" s="13">
        <f t="shared" ref="G16:G27" si="3">F16-E16</f>
        <v>-78</v>
      </c>
      <c r="H16" s="14">
        <v>2.8</v>
      </c>
      <c r="I16" s="12">
        <v>39</v>
      </c>
      <c r="J16" s="12">
        <v>115</v>
      </c>
      <c r="K16" s="14">
        <v>6.2</v>
      </c>
      <c r="L16" s="57">
        <v>186727.2</v>
      </c>
      <c r="M16" s="58">
        <v>67240.9584</v>
      </c>
      <c r="N16" s="37"/>
      <c r="O16" s="12"/>
      <c r="P16" s="12" t="s">
        <v>37</v>
      </c>
      <c r="Q16" s="78">
        <f>F24</f>
        <v>115</v>
      </c>
      <c r="R16" s="74">
        <f>H24</f>
        <v>3.07934376228864</v>
      </c>
    </row>
    <row r="17" s="1" customFormat="1" ht="18" customHeight="1" spans="1:18">
      <c r="A17" s="15"/>
      <c r="B17" s="28"/>
      <c r="C17" s="28"/>
      <c r="D17" s="12" t="s">
        <v>20</v>
      </c>
      <c r="E17" s="27">
        <v>188</v>
      </c>
      <c r="F17" s="27">
        <v>233</v>
      </c>
      <c r="G17" s="13">
        <f t="shared" si="3"/>
        <v>45</v>
      </c>
      <c r="H17" s="14">
        <v>3.1</v>
      </c>
      <c r="I17" s="12">
        <v>24</v>
      </c>
      <c r="J17" s="12">
        <v>45</v>
      </c>
      <c r="K17" s="14">
        <v>5.17</v>
      </c>
      <c r="L17" s="57">
        <v>75084.45</v>
      </c>
      <c r="M17" s="58">
        <v>24007.7376</v>
      </c>
      <c r="N17" s="37"/>
      <c r="O17" s="12"/>
      <c r="P17" s="23" t="s">
        <v>29</v>
      </c>
      <c r="Q17" s="60">
        <f>SUM(Q14:Q16)</f>
        <v>997</v>
      </c>
      <c r="R17" s="77">
        <f>AVERAGE(R14:R16)</f>
        <v>3.46763631222574</v>
      </c>
    </row>
    <row r="18" s="1" customFormat="1" ht="18" customHeight="1" spans="1:18">
      <c r="A18" s="15"/>
      <c r="B18" s="26" t="s">
        <v>42</v>
      </c>
      <c r="C18" s="26">
        <f>SUM(F18:F22)</f>
        <v>2013</v>
      </c>
      <c r="D18" s="12" t="s">
        <v>21</v>
      </c>
      <c r="E18" s="27">
        <v>905</v>
      </c>
      <c r="F18" s="27">
        <v>779</v>
      </c>
      <c r="G18" s="13">
        <f t="shared" si="3"/>
        <v>-126</v>
      </c>
      <c r="H18" s="14">
        <v>2.73743752033948</v>
      </c>
      <c r="I18" s="12">
        <v>17</v>
      </c>
      <c r="J18" s="12">
        <v>136</v>
      </c>
      <c r="K18" s="14">
        <v>5.72794117647059</v>
      </c>
      <c r="L18" s="57">
        <v>227813.134274503</v>
      </c>
      <c r="M18" s="58">
        <v>83221.3091922006</v>
      </c>
      <c r="N18" s="49"/>
      <c r="O18" s="12" t="s">
        <v>28</v>
      </c>
      <c r="P18" s="12" t="s">
        <v>40</v>
      </c>
      <c r="Q18" s="76">
        <f>F5</f>
        <v>199</v>
      </c>
      <c r="R18" s="14">
        <f>H5</f>
        <v>1.48</v>
      </c>
    </row>
    <row r="19" s="1" customFormat="1" ht="18" customHeight="1" spans="1:18">
      <c r="A19" s="15"/>
      <c r="B19" s="28"/>
      <c r="C19" s="28"/>
      <c r="D19" s="12" t="s">
        <v>25</v>
      </c>
      <c r="E19" s="27">
        <v>97</v>
      </c>
      <c r="F19" s="27">
        <v>81</v>
      </c>
      <c r="G19" s="17">
        <f t="shared" si="3"/>
        <v>-16</v>
      </c>
      <c r="H19" s="14">
        <v>3.66601612625212</v>
      </c>
      <c r="I19" s="12">
        <v>17</v>
      </c>
      <c r="J19" s="12">
        <v>24</v>
      </c>
      <c r="K19" s="14">
        <v>3.375</v>
      </c>
      <c r="L19" s="57">
        <v>36139.6176078257</v>
      </c>
      <c r="M19" s="85">
        <v>9858.00835654596</v>
      </c>
      <c r="N19" s="49"/>
      <c r="O19" s="12"/>
      <c r="P19" s="12" t="s">
        <v>43</v>
      </c>
      <c r="Q19" s="76">
        <f>F13</f>
        <v>155</v>
      </c>
      <c r="R19" s="14">
        <f>H13</f>
        <v>3.2894809793258</v>
      </c>
    </row>
    <row r="20" s="1" customFormat="1" ht="18" customHeight="1" spans="1:18">
      <c r="A20" s="15"/>
      <c r="B20" s="28"/>
      <c r="C20" s="28"/>
      <c r="D20" s="12" t="s">
        <v>31</v>
      </c>
      <c r="E20" s="27">
        <v>361</v>
      </c>
      <c r="F20" s="27">
        <v>269</v>
      </c>
      <c r="G20" s="17">
        <f t="shared" si="3"/>
        <v>-92</v>
      </c>
      <c r="H20" s="14">
        <v>2.45337035107809</v>
      </c>
      <c r="I20" s="12">
        <v>18</v>
      </c>
      <c r="J20" s="12">
        <v>87</v>
      </c>
      <c r="K20" s="14">
        <v>3.09195402298851</v>
      </c>
      <c r="L20" s="57">
        <v>79874.1188318228</v>
      </c>
      <c r="M20" s="85">
        <v>32556.8941504178</v>
      </c>
      <c r="N20" s="49"/>
      <c r="O20" s="12"/>
      <c r="P20" s="12" t="s">
        <v>37</v>
      </c>
      <c r="Q20" s="79">
        <f>F23</f>
        <v>111</v>
      </c>
      <c r="R20" s="74">
        <f>H23</f>
        <v>3.0656721878849</v>
      </c>
    </row>
    <row r="21" s="1" customFormat="1" ht="18" customHeight="1" spans="1:18">
      <c r="A21" s="15"/>
      <c r="B21" s="28"/>
      <c r="C21" s="28"/>
      <c r="D21" s="12" t="s">
        <v>33</v>
      </c>
      <c r="E21" s="27">
        <v>155</v>
      </c>
      <c r="F21" s="27">
        <v>90</v>
      </c>
      <c r="G21" s="17">
        <f t="shared" si="3"/>
        <v>-65</v>
      </c>
      <c r="H21" s="14">
        <v>2.73793783107281</v>
      </c>
      <c r="I21" s="12">
        <v>18</v>
      </c>
      <c r="J21" s="12">
        <v>35</v>
      </c>
      <c r="K21" s="14">
        <v>2.57142857142857</v>
      </c>
      <c r="L21" s="57">
        <v>25990.0083263947</v>
      </c>
      <c r="M21" s="85">
        <v>9492.54874651811</v>
      </c>
      <c r="N21" s="49"/>
      <c r="O21" s="12"/>
      <c r="P21" s="23" t="s">
        <v>29</v>
      </c>
      <c r="Q21" s="76">
        <f>Q20+Q19+Q18</f>
        <v>465</v>
      </c>
      <c r="R21" s="77">
        <f>AVERAGE(R18:R20)</f>
        <v>2.61171772240357</v>
      </c>
    </row>
    <row r="22" s="1" customFormat="1" ht="18" customHeight="1" spans="1:18">
      <c r="A22" s="15"/>
      <c r="B22" s="29"/>
      <c r="C22" s="29"/>
      <c r="D22" s="12" t="s">
        <v>20</v>
      </c>
      <c r="E22" s="27">
        <v>783</v>
      </c>
      <c r="F22" s="27">
        <v>794</v>
      </c>
      <c r="G22" s="13">
        <f t="shared" si="3"/>
        <v>11</v>
      </c>
      <c r="H22" s="14">
        <v>3.06357217557012</v>
      </c>
      <c r="I22" s="12">
        <v>18</v>
      </c>
      <c r="J22" s="12">
        <v>163</v>
      </c>
      <c r="K22" s="14">
        <v>4.87116564417178</v>
      </c>
      <c r="L22" s="57">
        <v>249770.308713518</v>
      </c>
      <c r="M22" s="85">
        <v>81529.1086350975</v>
      </c>
      <c r="N22" s="49"/>
      <c r="O22" s="16" t="s">
        <v>20</v>
      </c>
      <c r="P22" s="12" t="s">
        <v>44</v>
      </c>
      <c r="Q22" s="78">
        <f>F2</f>
        <v>1338</v>
      </c>
      <c r="R22" s="14">
        <f>H2</f>
        <v>3.38963450570727</v>
      </c>
    </row>
    <row r="23" s="1" customFormat="1" ht="18" customHeight="1" spans="1:19">
      <c r="A23" s="15"/>
      <c r="B23" s="26" t="s">
        <v>45</v>
      </c>
      <c r="C23" s="26">
        <f>SUM(F23:F26)</f>
        <v>398</v>
      </c>
      <c r="D23" s="30" t="s">
        <v>28</v>
      </c>
      <c r="E23" s="12">
        <v>145</v>
      </c>
      <c r="F23" s="12">
        <v>111</v>
      </c>
      <c r="G23" s="17">
        <f t="shared" si="3"/>
        <v>-34</v>
      </c>
      <c r="H23" s="74">
        <v>3.0656721878849</v>
      </c>
      <c r="I23" s="12">
        <v>8</v>
      </c>
      <c r="J23" s="12">
        <v>39</v>
      </c>
      <c r="K23" s="14">
        <v>2.84615384615385</v>
      </c>
      <c r="L23" s="57">
        <v>48261.3750745</v>
      </c>
      <c r="M23" s="58">
        <v>15742.51</v>
      </c>
      <c r="N23" s="37"/>
      <c r="O23" s="19"/>
      <c r="P23" s="31" t="s">
        <v>26</v>
      </c>
      <c r="Q23" s="78">
        <f>F22</f>
        <v>794</v>
      </c>
      <c r="R23" s="14">
        <f>H22</f>
        <v>3.06357217557012</v>
      </c>
      <c r="S23" s="37"/>
    </row>
    <row r="24" s="1" customFormat="1" ht="18" customHeight="1" spans="1:18">
      <c r="A24" s="15"/>
      <c r="B24" s="28"/>
      <c r="C24" s="28"/>
      <c r="D24" s="30" t="s">
        <v>33</v>
      </c>
      <c r="E24" s="12">
        <v>151</v>
      </c>
      <c r="F24" s="12">
        <v>115</v>
      </c>
      <c r="G24" s="13">
        <f t="shared" si="3"/>
        <v>-36</v>
      </c>
      <c r="H24" s="74">
        <v>3.07934376228864</v>
      </c>
      <c r="I24" s="12">
        <v>17</v>
      </c>
      <c r="J24" s="12">
        <v>50</v>
      </c>
      <c r="K24" s="14">
        <v>2.3</v>
      </c>
      <c r="L24" s="57">
        <v>37587.7017</v>
      </c>
      <c r="M24" s="58">
        <v>12206.4</v>
      </c>
      <c r="N24" s="37"/>
      <c r="O24" s="19"/>
      <c r="P24" s="31" t="s">
        <v>24</v>
      </c>
      <c r="Q24" s="78">
        <f>F17</f>
        <v>233</v>
      </c>
      <c r="R24" s="14">
        <f>H17</f>
        <v>3.1</v>
      </c>
    </row>
    <row r="25" s="1" customFormat="1" ht="18" customHeight="1" spans="1:18">
      <c r="A25" s="15"/>
      <c r="B25" s="28"/>
      <c r="C25" s="28"/>
      <c r="D25" s="30" t="s">
        <v>31</v>
      </c>
      <c r="E25" s="12">
        <v>74</v>
      </c>
      <c r="F25" s="12">
        <v>47</v>
      </c>
      <c r="G25" s="13">
        <f t="shared" si="3"/>
        <v>-27</v>
      </c>
      <c r="H25" s="74">
        <v>2.38668799840212</v>
      </c>
      <c r="I25" s="12">
        <v>16</v>
      </c>
      <c r="J25" s="12">
        <v>28</v>
      </c>
      <c r="K25" s="14">
        <v>1.67857142857143</v>
      </c>
      <c r="L25" s="57">
        <v>17490.77139565</v>
      </c>
      <c r="M25" s="58">
        <v>7328.47</v>
      </c>
      <c r="N25" s="37"/>
      <c r="O25" s="19"/>
      <c r="P25" s="31" t="s">
        <v>46</v>
      </c>
      <c r="Q25" s="78">
        <f>F27</f>
        <v>94</v>
      </c>
      <c r="R25" s="14">
        <f>H27</f>
        <v>3</v>
      </c>
    </row>
    <row r="26" s="1" customFormat="1" ht="18" customHeight="1" spans="1:18">
      <c r="A26" s="15"/>
      <c r="B26" s="28"/>
      <c r="C26" s="28"/>
      <c r="D26" s="30" t="s">
        <v>47</v>
      </c>
      <c r="E26" s="12">
        <v>107</v>
      </c>
      <c r="F26" s="12">
        <v>125</v>
      </c>
      <c r="G26" s="13">
        <f t="shared" si="3"/>
        <v>18</v>
      </c>
      <c r="H26" s="84">
        <v>2.05971232775526</v>
      </c>
      <c r="I26" s="12">
        <v>14</v>
      </c>
      <c r="J26" s="12">
        <v>35</v>
      </c>
      <c r="K26" s="62">
        <v>3.57142857142857</v>
      </c>
      <c r="L26" s="57">
        <v>38296.931612145</v>
      </c>
      <c r="M26" s="58">
        <v>18593.34</v>
      </c>
      <c r="N26" s="37"/>
      <c r="O26" s="18"/>
      <c r="P26" s="23" t="s">
        <v>29</v>
      </c>
      <c r="Q26" s="60">
        <f>SUM(Q22:Q25)</f>
        <v>2459</v>
      </c>
      <c r="R26" s="80">
        <f>AVERAGE(R22:R25)</f>
        <v>3.13830167031935</v>
      </c>
    </row>
    <row r="27" s="1" customFormat="1" ht="18" customHeight="1" spans="1:18">
      <c r="A27" s="15"/>
      <c r="B27" s="31" t="s">
        <v>48</v>
      </c>
      <c r="C27" s="31">
        <f>F27</f>
        <v>94</v>
      </c>
      <c r="D27" s="30" t="s">
        <v>20</v>
      </c>
      <c r="E27" s="12">
        <v>88</v>
      </c>
      <c r="F27" s="12">
        <v>94</v>
      </c>
      <c r="G27" s="13">
        <f t="shared" si="3"/>
        <v>6</v>
      </c>
      <c r="H27" s="62">
        <v>3</v>
      </c>
      <c r="I27" s="12">
        <v>8</v>
      </c>
      <c r="J27" s="12">
        <v>61</v>
      </c>
      <c r="K27" s="62">
        <v>1.54</v>
      </c>
      <c r="L27" s="57">
        <v>31567.88</v>
      </c>
      <c r="M27" s="58">
        <v>10709.82</v>
      </c>
      <c r="N27" s="49"/>
      <c r="O27" s="12" t="s">
        <v>49</v>
      </c>
      <c r="P27" s="12" t="s">
        <v>43</v>
      </c>
      <c r="Q27" s="12">
        <f>F12</f>
        <v>388</v>
      </c>
      <c r="R27" s="14">
        <f>H12</f>
        <v>3.56004240526525</v>
      </c>
    </row>
    <row r="28" s="1" customFormat="1" ht="18" customHeight="1" spans="1:18">
      <c r="A28" s="15"/>
      <c r="B28" s="23"/>
      <c r="C28" s="23">
        <f t="shared" ref="C28:G28" si="4">SUM(C16:C27)</f>
        <v>3452</v>
      </c>
      <c r="D28" s="23"/>
      <c r="E28" s="23">
        <f t="shared" si="4"/>
        <v>3846</v>
      </c>
      <c r="F28" s="23">
        <f t="shared" si="4"/>
        <v>3452</v>
      </c>
      <c r="G28" s="32">
        <f t="shared" si="4"/>
        <v>-394</v>
      </c>
      <c r="H28" s="25">
        <f>L28/M28</f>
        <v>2.83124833893955</v>
      </c>
      <c r="I28" s="66">
        <f t="shared" ref="I28:M28" si="5">SUM(I16:I27)</f>
        <v>214</v>
      </c>
      <c r="J28" s="66">
        <f t="shared" si="5"/>
        <v>818</v>
      </c>
      <c r="K28" s="25"/>
      <c r="L28" s="67">
        <f t="shared" si="5"/>
        <v>1054603.49753636</v>
      </c>
      <c r="M28" s="67">
        <f t="shared" si="5"/>
        <v>372487.10508078</v>
      </c>
      <c r="N28"/>
      <c r="O28" s="14" t="s">
        <v>30</v>
      </c>
      <c r="P28" s="12" t="s">
        <v>40</v>
      </c>
      <c r="Q28" s="60">
        <f>F6</f>
        <v>65</v>
      </c>
      <c r="R28" s="14">
        <f>H7</f>
        <v>1.67</v>
      </c>
    </row>
    <row r="29" s="1" customFormat="1" ht="18" customHeight="1" spans="1:18">
      <c r="A29" s="22"/>
      <c r="B29" s="12" t="s">
        <v>50</v>
      </c>
      <c r="C29" s="12"/>
      <c r="D29" s="12"/>
      <c r="E29" s="33">
        <f t="shared" ref="E29:G29" si="6">E28+E14</f>
        <v>12348</v>
      </c>
      <c r="F29" s="33">
        <f t="shared" si="6"/>
        <v>11216</v>
      </c>
      <c r="G29" s="34">
        <f t="shared" si="6"/>
        <v>-1132</v>
      </c>
      <c r="H29" s="14">
        <f>L29/M29</f>
        <v>3.31014912037671</v>
      </c>
      <c r="I29" s="69">
        <f t="shared" ref="I29:M29" si="7">I28+I14</f>
        <v>375</v>
      </c>
      <c r="J29" s="69">
        <f t="shared" si="7"/>
        <v>2701</v>
      </c>
      <c r="K29" s="14"/>
      <c r="L29" s="58">
        <f t="shared" si="7"/>
        <v>3782110.46289511</v>
      </c>
      <c r="M29" s="58">
        <f t="shared" si="7"/>
        <v>1142580.08487083</v>
      </c>
      <c r="N29" s="37"/>
      <c r="O29" s="14"/>
      <c r="P29" s="12" t="s">
        <v>37</v>
      </c>
      <c r="Q29" s="60">
        <f>F26</f>
        <v>125</v>
      </c>
      <c r="R29" s="14">
        <f>H26</f>
        <v>2.05971232775526</v>
      </c>
    </row>
    <row r="30" s="1" customFormat="1" ht="18" customHeight="1" spans="1:18">
      <c r="A30" s="35"/>
      <c r="B30" s="5"/>
      <c r="C30" s="5"/>
      <c r="D30" s="5"/>
      <c r="E30" s="5"/>
      <c r="F30" s="36"/>
      <c r="G30" s="37"/>
      <c r="N30" s="37"/>
      <c r="O30" s="14" t="s">
        <v>51</v>
      </c>
      <c r="P30" s="12" t="s">
        <v>34</v>
      </c>
      <c r="Q30" s="78">
        <f>F10</f>
        <v>318</v>
      </c>
      <c r="R30" s="74">
        <f>H10</f>
        <v>6.44172627021523</v>
      </c>
    </row>
    <row r="31" s="1" customFormat="1" ht="18" customHeight="1" spans="1:18">
      <c r="A31" s="38"/>
      <c r="B31" s="39"/>
      <c r="C31" s="39"/>
      <c r="D31" s="5"/>
      <c r="E31" s="40"/>
      <c r="F31" s="36"/>
      <c r="G31" s="37"/>
      <c r="H31" s="4"/>
      <c r="I31" s="4"/>
      <c r="J31" s="4"/>
      <c r="K31" s="4"/>
      <c r="M31" s="4"/>
      <c r="N31" s="5"/>
      <c r="O31" s="14" t="s">
        <v>36</v>
      </c>
      <c r="P31" s="14" t="s">
        <v>34</v>
      </c>
      <c r="Q31" s="60">
        <f>F11</f>
        <v>162</v>
      </c>
      <c r="R31" s="74">
        <f>H11</f>
        <v>12.2068644696387</v>
      </c>
    </row>
    <row r="32" s="1" customFormat="1" ht="18" customHeight="1" spans="1:18">
      <c r="A32" s="38"/>
      <c r="B32" s="41"/>
      <c r="C32" s="41"/>
      <c r="D32" s="41"/>
      <c r="E32" s="41"/>
      <c r="F32" s="41"/>
      <c r="G32" s="37"/>
      <c r="N32" s="37"/>
      <c r="O32" s="37"/>
      <c r="P32" s="37"/>
      <c r="Q32" s="6">
        <f>Q31+Q30+Q29+Q28+Q27+Q26+Q21+Q17+Q13+Q8+Q5</f>
        <v>11216</v>
      </c>
      <c r="R32" s="1">
        <f>R31+R28+R27+R24+R23+R22+R30+R20+R19+R18+R16+R15+R14+R11+R10+R9+R7+R6+R4+R3+R2+R25+R29</f>
        <v>82.2754609104148</v>
      </c>
    </row>
    <row r="33" s="1" customFormat="1" ht="18" customHeight="1" spans="1:17">
      <c r="A33" s="38"/>
      <c r="B33"/>
      <c r="G33" s="37"/>
      <c r="H33" s="4"/>
      <c r="I33" s="4"/>
      <c r="J33" s="4"/>
      <c r="K33" s="4"/>
      <c r="L33" s="5"/>
      <c r="M33" s="4"/>
      <c r="N33" s="5"/>
      <c r="O33" s="37"/>
      <c r="P33" s="37"/>
      <c r="Q33" s="6"/>
    </row>
    <row r="34" s="1" customFormat="1" ht="18" customHeight="1" spans="1:17">
      <c r="A34" s="38"/>
      <c r="B34"/>
      <c r="C34" s="5"/>
      <c r="D34" s="36"/>
      <c r="E34" s="5"/>
      <c r="F34" s="36"/>
      <c r="G34" s="42"/>
      <c r="H34" s="42"/>
      <c r="I34" s="42"/>
      <c r="J34" s="42"/>
      <c r="K34" s="42"/>
      <c r="L34" s="5"/>
      <c r="M34" s="42"/>
      <c r="N34" s="37"/>
      <c r="O34" s="37"/>
      <c r="P34" s="70"/>
      <c r="Q34" s="37"/>
    </row>
    <row r="35" s="1" customFormat="1" ht="18" customHeight="1" spans="1:17">
      <c r="A35" s="38"/>
      <c r="B35"/>
      <c r="C35" s="43"/>
      <c r="D35" s="5"/>
      <c r="E35" s="5"/>
      <c r="F35" s="5"/>
      <c r="G35" s="42"/>
      <c r="H35" s="42">
        <f>H25+H24+H23+H22+H21+H20+H19+H18+H17+H16+H13+H12+H11+H10+H9+H8+H7+H5+H4+H3+H2+H26+H27</f>
        <v>82.2754609104148</v>
      </c>
      <c r="I35" s="42"/>
      <c r="J35" s="42"/>
      <c r="K35" s="42"/>
      <c r="L35" s="5"/>
      <c r="M35" s="42"/>
      <c r="N35" s="49"/>
      <c r="O35" s="37"/>
      <c r="P35" s="37"/>
      <c r="Q35" s="1">
        <f>F29-Q32</f>
        <v>0</v>
      </c>
    </row>
    <row r="36" s="1" customFormat="1" ht="18" customHeight="1" spans="1:15">
      <c r="A36" s="38"/>
      <c r="B36"/>
      <c r="C36" s="43"/>
      <c r="D36" s="5"/>
      <c r="E36" s="5"/>
      <c r="F36" s="42"/>
      <c r="G36" s="42"/>
      <c r="H36" s="44"/>
      <c r="I36" s="44"/>
      <c r="J36" s="44"/>
      <c r="K36" s="44"/>
      <c r="L36" s="5"/>
      <c r="M36" s="44"/>
      <c r="N36" s="49"/>
      <c r="O36" s="49"/>
    </row>
    <row r="37" s="1" customFormat="1" ht="18" customHeight="1" spans="1:15">
      <c r="A37" s="45"/>
      <c r="B37"/>
      <c r="C37" s="43"/>
      <c r="D37" s="5"/>
      <c r="E37" s="5"/>
      <c r="F37" s="42"/>
      <c r="G37" s="5"/>
      <c r="H37" s="5"/>
      <c r="I37" s="5"/>
      <c r="J37" s="5"/>
      <c r="K37" s="5"/>
      <c r="L37" s="5"/>
      <c r="M37" s="5"/>
      <c r="N37" s="49"/>
      <c r="O37" s="49"/>
    </row>
    <row r="38" s="1" customFormat="1" ht="18" customHeight="1" spans="1:15">
      <c r="A38" s="45"/>
      <c r="B38"/>
      <c r="C38" s="43"/>
      <c r="D38" s="5"/>
      <c r="E38" s="5"/>
      <c r="F38" s="5"/>
      <c r="G38" s="5"/>
      <c r="H38" s="46"/>
      <c r="I38" s="46"/>
      <c r="J38" s="46"/>
      <c r="K38" s="46"/>
      <c r="L38" s="5"/>
      <c r="M38" s="46"/>
      <c r="N38" s="49"/>
      <c r="O38" s="49"/>
    </row>
    <row r="39" s="1" customFormat="1" ht="18" customHeight="1" spans="1:16">
      <c r="A39" s="45"/>
      <c r="B39"/>
      <c r="C39" s="43"/>
      <c r="D39" s="42"/>
      <c r="E39" s="5"/>
      <c r="F39" s="42"/>
      <c r="G39" s="42"/>
      <c r="H39" s="42"/>
      <c r="I39" s="42"/>
      <c r="J39" s="42"/>
      <c r="K39" s="42"/>
      <c r="L39" s="5"/>
      <c r="M39" s="42"/>
      <c r="N39" s="46"/>
      <c r="O39" s="37"/>
      <c r="P39" s="6"/>
    </row>
    <row r="40" s="1" customFormat="1" ht="18" customHeight="1" spans="1:16">
      <c r="A40" s="45"/>
      <c r="B40" s="5"/>
      <c r="C40" s="5"/>
      <c r="D40" s="42"/>
      <c r="E40" s="5"/>
      <c r="F40" s="42"/>
      <c r="G40" s="5"/>
      <c r="H40" s="47"/>
      <c r="I40" s="47"/>
      <c r="J40" s="47"/>
      <c r="K40" s="47"/>
      <c r="L40" s="5"/>
      <c r="M40" s="47"/>
      <c r="N40" s="5"/>
      <c r="O40" s="5"/>
      <c r="P40" s="6"/>
    </row>
    <row r="41" s="1" customFormat="1" ht="18" customHeight="1" spans="1:15">
      <c r="A41" s="45"/>
      <c r="B41" s="5"/>
      <c r="C41" s="5"/>
      <c r="D41" s="42"/>
      <c r="E41" s="5"/>
      <c r="F41" s="42"/>
      <c r="G41" s="5"/>
      <c r="H41" s="48"/>
      <c r="I41" s="48"/>
      <c r="J41" s="48"/>
      <c r="K41" s="48"/>
      <c r="L41" s="37"/>
      <c r="M41" s="48"/>
      <c r="N41" s="47"/>
      <c r="O41" s="5"/>
    </row>
    <row r="42" s="1" customFormat="1" ht="18" customHeight="1" spans="1:14">
      <c r="A42" s="38" t="s">
        <v>60</v>
      </c>
      <c r="B42" s="42"/>
      <c r="C42" s="42"/>
      <c r="D42" s="42"/>
      <c r="E42" s="42"/>
      <c r="F42" s="42"/>
      <c r="G42" s="5"/>
      <c r="H42" s="48"/>
      <c r="I42" s="48"/>
      <c r="J42" s="48"/>
      <c r="K42" s="48"/>
      <c r="L42" s="37"/>
      <c r="M42" s="48"/>
      <c r="N42" s="48"/>
    </row>
    <row r="43" s="1" customFormat="1" ht="18" customHeight="1" spans="1:14">
      <c r="A43" s="49" t="s">
        <v>61</v>
      </c>
      <c r="B43" s="49" t="s">
        <v>62</v>
      </c>
      <c r="C43" s="49" t="s">
        <v>63</v>
      </c>
      <c r="D43" s="5"/>
      <c r="E43" s="5"/>
      <c r="F43" s="42"/>
      <c r="G43" s="42"/>
      <c r="H43" s="42"/>
      <c r="I43" s="42"/>
      <c r="J43" s="42"/>
      <c r="K43" s="42"/>
      <c r="L43" s="70"/>
      <c r="M43" s="42"/>
      <c r="N43" s="48"/>
    </row>
    <row r="44" s="1" customFormat="1" ht="18" customHeight="1" spans="1:15">
      <c r="A44" s="49" t="s">
        <v>64</v>
      </c>
      <c r="B44" s="49" t="s">
        <v>65</v>
      </c>
      <c r="C44" s="49">
        <v>6.97487235</v>
      </c>
      <c r="D44" s="5"/>
      <c r="E44" s="5"/>
      <c r="F44" s="5"/>
      <c r="G44" s="5"/>
      <c r="H44" s="46"/>
      <c r="I44" s="46"/>
      <c r="J44" s="46"/>
      <c r="K44" s="46"/>
      <c r="L44" s="42"/>
      <c r="M44" s="46"/>
      <c r="N44" s="5"/>
      <c r="O44" s="37"/>
    </row>
    <row r="45" s="1" customFormat="1" ht="18" customHeight="1" spans="1:17">
      <c r="A45" s="49" t="s">
        <v>66</v>
      </c>
      <c r="B45" s="49" t="s">
        <v>67</v>
      </c>
      <c r="C45" s="49">
        <v>0.88897875</v>
      </c>
      <c r="D45" s="5"/>
      <c r="E45" s="5"/>
      <c r="F45" s="5"/>
      <c r="G45" s="47"/>
      <c r="H45" s="37"/>
      <c r="I45" s="37"/>
      <c r="J45" s="37"/>
      <c r="K45" s="37"/>
      <c r="L45" s="5"/>
      <c r="M45" s="37"/>
      <c r="N45" s="46"/>
      <c r="O45" s="37"/>
      <c r="Q45" s="6"/>
    </row>
    <row r="46" s="1" customFormat="1" ht="18" customHeight="1" spans="1:15">
      <c r="A46" s="49" t="s">
        <v>68</v>
      </c>
      <c r="B46" s="49" t="s">
        <v>69</v>
      </c>
      <c r="C46" s="49">
        <v>0.06168455</v>
      </c>
      <c r="D46" s="42"/>
      <c r="E46" s="5"/>
      <c r="F46" s="5"/>
      <c r="G46" s="5"/>
      <c r="H46" s="5"/>
      <c r="I46" s="71"/>
      <c r="J46" s="71"/>
      <c r="K46" s="71"/>
      <c r="L46" s="5"/>
      <c r="M46" s="5"/>
      <c r="N46" s="37"/>
      <c r="O46" s="37"/>
    </row>
    <row r="47" s="1" customFormat="1" ht="18" customHeight="1" spans="1:17">
      <c r="A47" s="49" t="s">
        <v>70</v>
      </c>
      <c r="B47" s="49" t="s">
        <v>71</v>
      </c>
      <c r="C47" s="49">
        <v>1.8962</v>
      </c>
      <c r="D47" s="42"/>
      <c r="E47" s="5"/>
      <c r="F47" s="5"/>
      <c r="G47" s="5"/>
      <c r="H47" s="5"/>
      <c r="I47" s="5"/>
      <c r="J47" s="5"/>
      <c r="K47" s="5"/>
      <c r="L47" s="5"/>
      <c r="M47" s="5"/>
      <c r="N47" s="5"/>
      <c r="O47" s="37"/>
      <c r="Q47" s="6"/>
    </row>
    <row r="48" s="1" customFormat="1" ht="18" customHeight="1" spans="1:14">
      <c r="A48" s="49" t="s">
        <v>72</v>
      </c>
      <c r="B48" s="49" t="s">
        <v>73</v>
      </c>
      <c r="C48" s="49">
        <v>0.2251</v>
      </c>
      <c r="D48" s="42"/>
      <c r="L48" s="5"/>
      <c r="N48" s="5"/>
    </row>
    <row r="49" s="1" customFormat="1" ht="18" customHeight="1" spans="1:14">
      <c r="A49" s="49" t="s">
        <v>74</v>
      </c>
      <c r="B49" s="49" t="s">
        <v>75</v>
      </c>
      <c r="C49" s="49">
        <v>5.03621405</v>
      </c>
      <c r="D49" s="42"/>
      <c r="F49" s="3"/>
      <c r="G49" s="4"/>
      <c r="H49" s="5"/>
      <c r="I49" s="5"/>
      <c r="J49" s="5"/>
      <c r="K49" s="5"/>
      <c r="L49" s="5"/>
      <c r="M49" s="5"/>
      <c r="N49" s="5"/>
    </row>
    <row r="50" s="1" customFormat="1" ht="18" customHeight="1" spans="1:14">
      <c r="A50" s="49" t="s">
        <v>76</v>
      </c>
      <c r="B50" s="49" t="s">
        <v>77</v>
      </c>
      <c r="C50" s="49">
        <v>0.2093</v>
      </c>
      <c r="F50" s="3"/>
      <c r="G50" s="4"/>
      <c r="H50" s="5"/>
      <c r="I50" s="5"/>
      <c r="J50" s="5"/>
      <c r="K50" s="5"/>
      <c r="L50" s="5"/>
      <c r="M50" s="5"/>
      <c r="N50" s="5"/>
    </row>
    <row r="51" s="1" customFormat="1" ht="18" customHeight="1" spans="1:17">
      <c r="A51" s="49" t="s">
        <v>78</v>
      </c>
      <c r="B51" s="49" t="s">
        <v>79</v>
      </c>
      <c r="C51" s="49">
        <v>0.8637</v>
      </c>
      <c r="F51" s="3"/>
      <c r="G51" s="4"/>
      <c r="H51" s="5"/>
      <c r="I51" s="5"/>
      <c r="J51" s="5"/>
      <c r="K51" s="5"/>
      <c r="L51" s="5"/>
      <c r="M51" s="5"/>
      <c r="N51" s="5"/>
      <c r="Q51" s="6"/>
    </row>
    <row r="52" s="1" customFormat="1" ht="18" customHeight="1" spans="1:17">
      <c r="A52" s="49" t="s">
        <v>80</v>
      </c>
      <c r="B52" s="49" t="s">
        <v>81</v>
      </c>
      <c r="C52" s="49">
        <v>1.6659</v>
      </c>
      <c r="N52" s="5"/>
      <c r="Q52" s="6"/>
    </row>
    <row r="53" s="1" customFormat="1" ht="18" customHeight="1" spans="1:17">
      <c r="A53" s="49" t="s">
        <v>82</v>
      </c>
      <c r="B53" s="49" t="s">
        <v>83</v>
      </c>
      <c r="C53" s="49">
        <v>7.90901855</v>
      </c>
      <c r="N53" s="5"/>
      <c r="Q53" s="6"/>
    </row>
    <row r="54" s="1" customFormat="1" ht="18" customHeight="1" spans="1:17">
      <c r="A54" s="49" t="s">
        <v>84</v>
      </c>
      <c r="B54" s="49" t="s">
        <v>85</v>
      </c>
      <c r="C54" s="49">
        <v>0.000457</v>
      </c>
      <c r="N54" s="5"/>
      <c r="Q54" s="6"/>
    </row>
    <row r="55" ht="15.6" spans="1:3">
      <c r="A55" s="49" t="s">
        <v>86</v>
      </c>
      <c r="B55" s="49" t="s">
        <v>87</v>
      </c>
      <c r="C55" s="49">
        <v>1.8567</v>
      </c>
    </row>
    <row r="56" ht="15.6" spans="1:3">
      <c r="A56" s="49" t="s">
        <v>88</v>
      </c>
      <c r="B56" s="49" t="s">
        <v>89</v>
      </c>
      <c r="C56" s="49">
        <v>4.9463</v>
      </c>
    </row>
    <row r="57" ht="15.6" spans="1:3">
      <c r="A57" s="49" t="s">
        <v>90</v>
      </c>
      <c r="B57" s="49" t="s">
        <v>91</v>
      </c>
      <c r="C57" s="49">
        <v>8.8875867</v>
      </c>
    </row>
  </sheetData>
  <mergeCells count="24">
    <mergeCell ref="B29:D29"/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C3:C4"/>
    <mergeCell ref="C5:C7"/>
    <mergeCell ref="C8:C11"/>
    <mergeCell ref="C12:C13"/>
    <mergeCell ref="C16:C17"/>
    <mergeCell ref="C18:C22"/>
    <mergeCell ref="C23:C26"/>
    <mergeCell ref="O2:O5"/>
    <mergeCell ref="O6:O8"/>
    <mergeCell ref="O9:O13"/>
    <mergeCell ref="O14:O17"/>
    <mergeCell ref="O18:O21"/>
    <mergeCell ref="O22:O26"/>
    <mergeCell ref="O28:O29"/>
  </mergeCells>
  <conditionalFormatting sqref="Q2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{32435bb6-456c-496b-b4e2-97b098b9babe}</x14:id>
        </ext>
      </extLst>
    </cfRule>
  </conditionalFormatting>
  <conditionalFormatting sqref="Q2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{a1ac7bf6-77bb-4fc6-9da4-b034966adce9}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{8d744f40-f2c5-496d-b34c-71fbb71ebe42}</x14:id>
        </ext>
      </extLst>
    </cfRule>
  </conditionalFormatting>
  <conditionalFormatting sqref="R30">
    <cfRule type="aboveAverage" dxfId="0" priority="16"/>
    <cfRule type="aboveAverage" dxfId="1" priority="15" aboveAverage="0"/>
  </conditionalFormatting>
  <conditionalFormatting sqref="R31">
    <cfRule type="aboveAverage" dxfId="0" priority="2"/>
    <cfRule type="aboveAverage" dxfId="1" priority="1" aboveAverage="0"/>
  </conditionalFormatting>
  <conditionalFormatting sqref="Q2:Q5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{291d1b5f-7f74-417e-b028-11b097bc56de}</x14:id>
        </ext>
      </extLst>
    </cfRule>
  </conditionalFormatting>
  <conditionalFormatting sqref="Q6:Q8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{f6989249-bdf8-4230-b710-7060ebc7358e}</x14:id>
        </ext>
      </extLst>
    </cfRule>
  </conditionalFormatting>
  <conditionalFormatting sqref="Q9:Q1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{86fa03ae-8ad7-4d97-b9c8-0a3bbb8f4a6d}</x14:id>
        </ext>
      </extLst>
    </cfRule>
  </conditionalFormatting>
  <conditionalFormatting sqref="Q14:Q17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{5b5abe14-cfbb-4587-81ea-80f6dfa5ec65}</x14:id>
        </ext>
      </extLst>
    </cfRule>
  </conditionalFormatting>
  <conditionalFormatting sqref="Q18:Q2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{d78840c8-0269-4f6f-92c4-4cd95ce40b2a}</x14:id>
        </ext>
      </extLst>
    </cfRule>
  </conditionalFormatting>
  <conditionalFormatting sqref="Q22:Q2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{6f010a6d-21f8-4760-9c09-24c7609fcf3d}</x14:id>
        </ext>
      </extLst>
    </cfRule>
  </conditionalFormatting>
  <conditionalFormatting sqref="Q23:Q2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{f4612ffd-fdd9-4890-9a4c-287f1843c528}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{7cdaa15e-8d2a-46eb-9f10-598b200e99ca}</x14:id>
        </ext>
      </extLst>
    </cfRule>
  </conditionalFormatting>
  <conditionalFormatting sqref="R3:R4">
    <cfRule type="aboveAverage" dxfId="0" priority="24"/>
    <cfRule type="aboveAverage" dxfId="1" priority="23" aboveAverage="0"/>
  </conditionalFormatting>
  <conditionalFormatting sqref="R6:R7">
    <cfRule type="aboveAverage" dxfId="0" priority="22"/>
    <cfRule type="aboveAverage" dxfId="1" priority="21" aboveAverage="0"/>
  </conditionalFormatting>
  <conditionalFormatting sqref="R9:R12">
    <cfRule type="aboveAverage" dxfId="0" priority="18"/>
    <cfRule type="aboveAverage" dxfId="1" priority="17" aboveAverage="0"/>
  </conditionalFormatting>
  <conditionalFormatting sqref="R14:R16">
    <cfRule type="aboveAverage" dxfId="0" priority="20"/>
    <cfRule type="aboveAverage" dxfId="1" priority="19" aboveAverage="0"/>
  </conditionalFormatting>
  <conditionalFormatting sqref="R18:R21">
    <cfRule type="aboveAverage" dxfId="0" priority="14"/>
    <cfRule type="aboveAverage" dxfId="1" priority="13" aboveAverage="0"/>
  </conditionalFormatting>
  <conditionalFormatting sqref="R22:R25">
    <cfRule type="aboveAverage" dxfId="0" priority="28"/>
    <cfRule type="aboveAverage" dxfId="1" priority="27" aboveAverage="0"/>
  </conditionalFormatting>
  <conditionalFormatting sqref="Q22 Q2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{fa767cb3-3afa-435e-afff-a0bf3df959e3}</x14:id>
        </ext>
      </extLst>
    </cfRule>
  </conditionalFormatting>
  <pageMargins left="0.75" right="0.75" top="1" bottom="1" header="0.511805555555556" footer="0.511805555555556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435bb6-456c-496b-b4e2-97b098b9ba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type="dataBar" id="{a1ac7bf6-77bb-4fc6-9da4-b034966adc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8d744f40-f2c5-496d-b34c-71fbb71ebe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type="dataBar" id="{291d1b5f-7f74-417e-b028-11b097bc56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type="dataBar" id="{f6989249-bdf8-4230-b710-7060ebc735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type="dataBar" id="{86fa03ae-8ad7-4d97-b9c8-0a3bbb8f4a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type="dataBar" id="{5b5abe14-cfbb-4587-81ea-80f6dfa5ec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type="dataBar" id="{d78840c8-0269-4f6f-92c4-4cd95ce40b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type="dataBar" id="{6f010a6d-21f8-4760-9c09-24c7609fcf3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type="dataBar" id="{f4612ffd-fdd9-4890-9a4c-287f1843c5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cdaa15e-8d2a-46eb-9f10-598b200e99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type="dataBar" id="{fa767cb3-3afa-435e-afff-a0bf3df959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7"/>
  <sheetViews>
    <sheetView topLeftCell="A6" workbookViewId="0">
      <selection activeCell="A16" sqref="A16:A29"/>
    </sheetView>
  </sheetViews>
  <sheetFormatPr defaultColWidth="9" defaultRowHeight="17.4"/>
  <cols>
    <col min="1" max="1" width="9.5" style="2" customWidth="1"/>
    <col min="2" max="2" width="12.6296296296296" style="1" customWidth="1"/>
    <col min="3" max="3" width="11.25" style="1" customWidth="1"/>
    <col min="4" max="4" width="10" style="1" customWidth="1"/>
    <col min="5" max="5" width="10.1296296296296" style="1" customWidth="1"/>
    <col min="6" max="6" width="8.5" style="3" customWidth="1"/>
    <col min="7" max="7" width="11.25" style="4" customWidth="1"/>
    <col min="8" max="8" width="9.62962962962963" style="1" customWidth="1"/>
    <col min="9" max="9" width="8.62962962962963" style="1" customWidth="1"/>
    <col min="10" max="10" width="10" style="1" customWidth="1"/>
    <col min="11" max="11" width="10.75" style="1" customWidth="1"/>
    <col min="12" max="12" width="16.5555555555556" style="1" customWidth="1"/>
    <col min="13" max="13" width="15.8888888888889" style="1" customWidth="1"/>
    <col min="14" max="14" width="13.3796296296296" style="5" customWidth="1"/>
    <col min="15" max="15" width="12.5" style="1" customWidth="1"/>
    <col min="16" max="16" width="13.3796296296296" style="1" customWidth="1"/>
    <col min="17" max="17" width="19.3796296296296" style="6" customWidth="1"/>
    <col min="18" max="18" width="13.6296296296296" style="1" customWidth="1"/>
    <col min="19" max="19" width="9" style="1"/>
  </cols>
  <sheetData>
    <row r="1" s="1" customFormat="1" ht="18" customHeight="1" spans="1:18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50" t="s">
        <v>16</v>
      </c>
      <c r="J1" s="51" t="s">
        <v>17</v>
      </c>
      <c r="K1" s="52" t="s">
        <v>18</v>
      </c>
      <c r="L1" s="53" t="s">
        <v>3</v>
      </c>
      <c r="M1" s="54" t="s">
        <v>4</v>
      </c>
      <c r="N1" s="55"/>
      <c r="O1" s="56" t="s">
        <v>11</v>
      </c>
      <c r="P1" s="56" t="s">
        <v>9</v>
      </c>
      <c r="Q1" s="72" t="s">
        <v>13</v>
      </c>
      <c r="R1" s="73" t="s">
        <v>15</v>
      </c>
    </row>
    <row r="2" s="1" customFormat="1" ht="18" customHeight="1" spans="1:18">
      <c r="A2" s="11">
        <v>43417</v>
      </c>
      <c r="B2" s="12" t="s">
        <v>19</v>
      </c>
      <c r="C2" s="12">
        <f>F2</f>
        <v>1472</v>
      </c>
      <c r="D2" s="12" t="s">
        <v>20</v>
      </c>
      <c r="E2" s="12">
        <v>1338</v>
      </c>
      <c r="F2" s="12">
        <v>1472</v>
      </c>
      <c r="G2" s="13">
        <f t="shared" ref="G2:G13" si="0">F2-E2</f>
        <v>134</v>
      </c>
      <c r="H2" s="14">
        <v>3.74503346463351</v>
      </c>
      <c r="I2" s="27">
        <v>62</v>
      </c>
      <c r="J2" s="27">
        <v>529</v>
      </c>
      <c r="K2" s="14">
        <v>2.78260869565217</v>
      </c>
      <c r="L2" s="57">
        <v>447349.79</v>
      </c>
      <c r="M2" s="58">
        <v>119451.48</v>
      </c>
      <c r="N2" s="37"/>
      <c r="O2" s="12" t="s">
        <v>21</v>
      </c>
      <c r="P2" s="12" t="s">
        <v>22</v>
      </c>
      <c r="Q2" s="60">
        <f>F3</f>
        <v>4071</v>
      </c>
      <c r="R2" s="74">
        <f>H3</f>
        <v>3.35617050777935</v>
      </c>
    </row>
    <row r="3" s="1" customFormat="1" ht="18" customHeight="1" spans="1:18">
      <c r="A3" s="15"/>
      <c r="B3" s="12" t="s">
        <v>23</v>
      </c>
      <c r="C3" s="16">
        <f>F3+F4</f>
        <v>4285</v>
      </c>
      <c r="D3" s="12" t="s">
        <v>21</v>
      </c>
      <c r="E3" s="12">
        <v>3839</v>
      </c>
      <c r="F3" s="12">
        <v>4071</v>
      </c>
      <c r="G3" s="17">
        <f t="shared" si="0"/>
        <v>232</v>
      </c>
      <c r="H3" s="14">
        <v>3.35617050777935</v>
      </c>
      <c r="I3" s="12">
        <v>80</v>
      </c>
      <c r="J3" s="12">
        <v>643</v>
      </c>
      <c r="K3" s="14">
        <v>6.33125972006221</v>
      </c>
      <c r="L3" s="1">
        <v>1318703.1049</v>
      </c>
      <c r="M3" s="58">
        <v>392918.983658114</v>
      </c>
      <c r="N3" s="49"/>
      <c r="O3" s="12"/>
      <c r="P3" s="12" t="s">
        <v>24</v>
      </c>
      <c r="Q3" s="60">
        <f>F16</f>
        <v>726</v>
      </c>
      <c r="R3" s="14">
        <f>H16</f>
        <v>2.8</v>
      </c>
    </row>
    <row r="4" s="1" customFormat="1" ht="18" customHeight="1" spans="1:18">
      <c r="A4" s="15"/>
      <c r="B4" s="12"/>
      <c r="C4" s="18"/>
      <c r="D4" s="12" t="s">
        <v>25</v>
      </c>
      <c r="E4" s="12">
        <v>222</v>
      </c>
      <c r="F4" s="12">
        <v>214</v>
      </c>
      <c r="G4" s="17">
        <f t="shared" si="0"/>
        <v>-8</v>
      </c>
      <c r="H4" s="14">
        <v>4.5409700429117</v>
      </c>
      <c r="I4" s="12">
        <v>0</v>
      </c>
      <c r="J4" s="12">
        <v>29</v>
      </c>
      <c r="K4" s="14">
        <v>7.37931034482759</v>
      </c>
      <c r="L4" s="57">
        <v>87895.1069699998</v>
      </c>
      <c r="M4" s="58">
        <v>19356.02</v>
      </c>
      <c r="N4" s="49"/>
      <c r="O4" s="12"/>
      <c r="P4" s="12" t="s">
        <v>26</v>
      </c>
      <c r="Q4" s="75">
        <f>F18</f>
        <v>842</v>
      </c>
      <c r="R4" s="64">
        <f>H18</f>
        <v>2.71677386767362</v>
      </c>
    </row>
    <row r="5" s="1" customFormat="1" ht="18" customHeight="1" spans="1:18">
      <c r="A5" s="15"/>
      <c r="B5" s="16" t="s">
        <v>27</v>
      </c>
      <c r="C5" s="16">
        <f>F5+F6+F7</f>
        <v>312</v>
      </c>
      <c r="D5" s="12" t="s">
        <v>28</v>
      </c>
      <c r="E5" s="12">
        <v>199</v>
      </c>
      <c r="F5" s="12">
        <v>224</v>
      </c>
      <c r="G5" s="13">
        <f t="shared" si="0"/>
        <v>25</v>
      </c>
      <c r="H5" s="14">
        <v>2.82</v>
      </c>
      <c r="I5" s="12">
        <v>24</v>
      </c>
      <c r="J5" s="12">
        <v>110</v>
      </c>
      <c r="K5" s="14">
        <v>2.03</v>
      </c>
      <c r="L5" s="1">
        <v>105638.86</v>
      </c>
      <c r="M5" s="58">
        <v>37339.91</v>
      </c>
      <c r="N5" s="37"/>
      <c r="O5" s="12"/>
      <c r="P5" s="23" t="s">
        <v>29</v>
      </c>
      <c r="Q5" s="76">
        <f>SUM(Q2:Q4)</f>
        <v>5639</v>
      </c>
      <c r="R5" s="77">
        <f>AVERAGE(R2:R4)</f>
        <v>2.95764812515099</v>
      </c>
    </row>
    <row r="6" s="1" customFormat="1" ht="18" customHeight="1" spans="1:18">
      <c r="A6" s="15"/>
      <c r="B6" s="19"/>
      <c r="C6" s="19"/>
      <c r="D6" s="12" t="s">
        <v>30</v>
      </c>
      <c r="E6" s="12">
        <v>65</v>
      </c>
      <c r="F6" s="12">
        <v>57</v>
      </c>
      <c r="G6" s="13">
        <f t="shared" si="0"/>
        <v>-8</v>
      </c>
      <c r="H6" s="14">
        <v>2.73</v>
      </c>
      <c r="I6" s="12">
        <v>0</v>
      </c>
      <c r="J6" s="12">
        <v>31</v>
      </c>
      <c r="K6" s="14">
        <v>1.84</v>
      </c>
      <c r="L6" s="57">
        <v>9869.58</v>
      </c>
      <c r="M6" s="58">
        <v>3610.54</v>
      </c>
      <c r="N6" s="37"/>
      <c r="O6" s="12" t="s">
        <v>25</v>
      </c>
      <c r="P6" s="12" t="s">
        <v>22</v>
      </c>
      <c r="Q6" s="60">
        <f>F4</f>
        <v>214</v>
      </c>
      <c r="R6" s="14">
        <f>H4</f>
        <v>4.5409700429117</v>
      </c>
    </row>
    <row r="7" s="1" customFormat="1" ht="18" customHeight="1" spans="1:18">
      <c r="A7" s="15"/>
      <c r="B7" s="18"/>
      <c r="C7" s="18"/>
      <c r="D7" s="12" t="s">
        <v>31</v>
      </c>
      <c r="E7" s="12">
        <v>43</v>
      </c>
      <c r="F7" s="12">
        <v>31</v>
      </c>
      <c r="G7" s="13">
        <f t="shared" si="0"/>
        <v>-12</v>
      </c>
      <c r="H7" s="14">
        <v>1.35</v>
      </c>
      <c r="I7" s="12">
        <v>0</v>
      </c>
      <c r="J7" s="12">
        <v>41</v>
      </c>
      <c r="K7" s="14">
        <v>0.76</v>
      </c>
      <c r="L7" s="57">
        <v>11064.56</v>
      </c>
      <c r="M7" s="58">
        <v>8174.83</v>
      </c>
      <c r="O7" s="12"/>
      <c r="P7" s="12" t="s">
        <v>26</v>
      </c>
      <c r="Q7" s="75">
        <f>F19</f>
        <v>84</v>
      </c>
      <c r="R7" s="65">
        <f>H19</f>
        <v>3.12265016244347</v>
      </c>
    </row>
    <row r="8" s="1" customFormat="1" ht="18" customHeight="1" spans="1:18">
      <c r="A8" s="15"/>
      <c r="B8" s="16" t="s">
        <v>32</v>
      </c>
      <c r="C8" s="16">
        <f>F8+F9+F10+F11</f>
        <v>1437</v>
      </c>
      <c r="D8" s="12" t="s">
        <v>33</v>
      </c>
      <c r="E8" s="12">
        <v>792</v>
      </c>
      <c r="F8" s="12">
        <v>805</v>
      </c>
      <c r="G8" s="17">
        <f t="shared" si="0"/>
        <v>13</v>
      </c>
      <c r="H8" s="14">
        <v>4.2875405900741</v>
      </c>
      <c r="I8" s="12">
        <v>35</v>
      </c>
      <c r="J8" s="12">
        <v>223</v>
      </c>
      <c r="K8" s="14">
        <v>3.60986547085202</v>
      </c>
      <c r="L8" s="57">
        <v>212184.81</v>
      </c>
      <c r="M8" s="58">
        <v>49488.7</v>
      </c>
      <c r="N8" s="37"/>
      <c r="O8" s="12"/>
      <c r="P8" s="23" t="s">
        <v>29</v>
      </c>
      <c r="Q8" s="76">
        <f>SUM(Q6:Q7)</f>
        <v>298</v>
      </c>
      <c r="R8" s="77">
        <f>AVERAGE(R6:R7)</f>
        <v>3.83181010267759</v>
      </c>
    </row>
    <row r="9" s="1" customFormat="1" ht="18" customHeight="1" spans="1:18">
      <c r="A9" s="15"/>
      <c r="B9" s="19"/>
      <c r="C9" s="19"/>
      <c r="D9" s="12" t="s">
        <v>31</v>
      </c>
      <c r="E9" s="12">
        <v>243</v>
      </c>
      <c r="F9" s="12">
        <v>208</v>
      </c>
      <c r="G9" s="17">
        <f t="shared" si="0"/>
        <v>-35</v>
      </c>
      <c r="H9" s="14">
        <v>3.46559044580716</v>
      </c>
      <c r="I9" s="12">
        <v>20</v>
      </c>
      <c r="J9" s="12">
        <v>83</v>
      </c>
      <c r="K9" s="14">
        <v>2.50602409638554</v>
      </c>
      <c r="L9" s="57">
        <v>66579.78</v>
      </c>
      <c r="M9" s="58">
        <v>19211.67</v>
      </c>
      <c r="N9" s="37"/>
      <c r="O9" s="59" t="s">
        <v>31</v>
      </c>
      <c r="P9" s="12" t="s">
        <v>34</v>
      </c>
      <c r="Q9" s="75">
        <f>F9</f>
        <v>208</v>
      </c>
      <c r="R9" s="74">
        <f>H9</f>
        <v>3.46559044580716</v>
      </c>
    </row>
    <row r="10" s="1" customFormat="1" ht="18" customHeight="1" spans="1:18">
      <c r="A10" s="15"/>
      <c r="B10" s="19"/>
      <c r="C10" s="19"/>
      <c r="D10" s="12" t="s">
        <v>35</v>
      </c>
      <c r="E10" s="12">
        <v>318</v>
      </c>
      <c r="F10" s="12">
        <v>210</v>
      </c>
      <c r="G10" s="17">
        <f t="shared" si="0"/>
        <v>-108</v>
      </c>
      <c r="H10" s="14">
        <v>6.74655126208991</v>
      </c>
      <c r="I10" s="12">
        <v>21</v>
      </c>
      <c r="J10" s="12">
        <v>122</v>
      </c>
      <c r="K10" s="14">
        <v>1.72131147540984</v>
      </c>
      <c r="L10" s="57">
        <v>152307.78</v>
      </c>
      <c r="M10" s="58">
        <v>22575.65</v>
      </c>
      <c r="N10" s="37"/>
      <c r="O10" s="59"/>
      <c r="P10" s="12" t="s">
        <v>26</v>
      </c>
      <c r="Q10" s="75">
        <f>F20</f>
        <v>345</v>
      </c>
      <c r="R10" s="65">
        <f>H20</f>
        <v>2.75156627502283</v>
      </c>
    </row>
    <row r="11" s="1" customFormat="1" ht="18" customHeight="1" spans="1:18">
      <c r="A11" s="15"/>
      <c r="B11" s="19"/>
      <c r="C11" s="19"/>
      <c r="D11" s="12" t="s">
        <v>36</v>
      </c>
      <c r="E11" s="12">
        <v>162</v>
      </c>
      <c r="F11" s="12">
        <v>214</v>
      </c>
      <c r="G11" s="17">
        <f t="shared" si="0"/>
        <v>52</v>
      </c>
      <c r="H11" s="14">
        <v>13.3603460423873</v>
      </c>
      <c r="I11" s="12">
        <v>3</v>
      </c>
      <c r="J11" s="12">
        <v>33</v>
      </c>
      <c r="K11" s="14">
        <v>6.48484848484848</v>
      </c>
      <c r="L11" s="1">
        <v>159470.56</v>
      </c>
      <c r="M11" s="58">
        <v>11936.11</v>
      </c>
      <c r="N11" s="37"/>
      <c r="O11" s="59"/>
      <c r="P11" s="12" t="s">
        <v>37</v>
      </c>
      <c r="Q11" s="78">
        <f>F25</f>
        <v>74</v>
      </c>
      <c r="R11" s="74">
        <f>H25</f>
        <v>3.31679372036918</v>
      </c>
    </row>
    <row r="12" s="1" customFormat="1" ht="18" customHeight="1" spans="1:18">
      <c r="A12" s="15"/>
      <c r="B12" s="16" t="s">
        <v>38</v>
      </c>
      <c r="C12" s="16">
        <f>F12+F13</f>
        <v>433</v>
      </c>
      <c r="D12" s="12" t="s">
        <v>39</v>
      </c>
      <c r="E12" s="12">
        <v>388</v>
      </c>
      <c r="F12" s="12">
        <v>306</v>
      </c>
      <c r="G12" s="13">
        <f t="shared" si="0"/>
        <v>-82</v>
      </c>
      <c r="H12" s="20">
        <v>3.28421407040934</v>
      </c>
      <c r="I12" s="12">
        <v>10</v>
      </c>
      <c r="J12" s="12">
        <v>55</v>
      </c>
      <c r="K12" s="14">
        <v>5.56363636363636</v>
      </c>
      <c r="L12" s="57">
        <v>167187.9414</v>
      </c>
      <c r="M12" s="58">
        <v>50906.529786337</v>
      </c>
      <c r="N12" s="37"/>
      <c r="O12" s="59"/>
      <c r="P12" s="12" t="s">
        <v>40</v>
      </c>
      <c r="Q12" s="78">
        <f>F7</f>
        <v>31</v>
      </c>
      <c r="R12" s="74">
        <f>H7</f>
        <v>1.35</v>
      </c>
    </row>
    <row r="13" s="1" customFormat="1" ht="18" customHeight="1" spans="1:18">
      <c r="A13" s="15"/>
      <c r="B13" s="18"/>
      <c r="C13" s="18"/>
      <c r="D13" s="12" t="s">
        <v>28</v>
      </c>
      <c r="E13" s="12">
        <v>155</v>
      </c>
      <c r="F13" s="12">
        <v>127</v>
      </c>
      <c r="G13" s="13">
        <f t="shared" si="0"/>
        <v>-28</v>
      </c>
      <c r="H13" s="20">
        <v>2.63385748146462</v>
      </c>
      <c r="I13" s="12">
        <v>4</v>
      </c>
      <c r="J13" s="12">
        <v>20</v>
      </c>
      <c r="K13" s="14">
        <v>6.35</v>
      </c>
      <c r="L13" s="57">
        <v>66378.1274095</v>
      </c>
      <c r="M13" s="58">
        <v>25201.8675560945</v>
      </c>
      <c r="N13" s="37"/>
      <c r="O13" s="59"/>
      <c r="P13" s="23" t="s">
        <v>29</v>
      </c>
      <c r="Q13" s="60">
        <f>SUM(Q9:Q12)</f>
        <v>658</v>
      </c>
      <c r="R13" s="77">
        <f>AVERAGE(R9:R11)</f>
        <v>3.17798348039972</v>
      </c>
    </row>
    <row r="14" s="1" customFormat="1" ht="18" customHeight="1" spans="1:18">
      <c r="A14" s="22"/>
      <c r="B14" s="23" t="s">
        <v>7</v>
      </c>
      <c r="C14" s="23">
        <f t="shared" ref="C14:G14" si="1">SUM(C2:C13)</f>
        <v>7939</v>
      </c>
      <c r="D14" s="23"/>
      <c r="E14" s="23">
        <f t="shared" si="1"/>
        <v>7764</v>
      </c>
      <c r="F14" s="23">
        <f t="shared" si="1"/>
        <v>7939</v>
      </c>
      <c r="G14" s="24">
        <f t="shared" si="1"/>
        <v>175</v>
      </c>
      <c r="H14" s="25">
        <f>L14/M14</f>
        <v>3.68946623532939</v>
      </c>
      <c r="I14" s="23">
        <f>SUM(I3:I13)</f>
        <v>197</v>
      </c>
      <c r="J14" s="23">
        <f t="shared" ref="J14:M14" si="2">SUM(J2:J13)</f>
        <v>1919</v>
      </c>
      <c r="K14" s="25"/>
      <c r="L14" s="81">
        <f t="shared" si="2"/>
        <v>2804630.0006795</v>
      </c>
      <c r="M14" s="67">
        <f t="shared" si="2"/>
        <v>760172.291000546</v>
      </c>
      <c r="N14" s="37"/>
      <c r="O14" s="12" t="s">
        <v>33</v>
      </c>
      <c r="P14" s="12" t="s">
        <v>34</v>
      </c>
      <c r="Q14" s="78">
        <f>F8</f>
        <v>805</v>
      </c>
      <c r="R14" s="74">
        <f>H8</f>
        <v>4.2875405900741</v>
      </c>
    </row>
    <row r="15" s="1" customFormat="1" ht="18" customHeight="1" spans="1:18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50" t="s">
        <v>16</v>
      </c>
      <c r="J15" s="51" t="s">
        <v>17</v>
      </c>
      <c r="K15" s="52" t="s">
        <v>18</v>
      </c>
      <c r="L15" s="53" t="s">
        <v>3</v>
      </c>
      <c r="M15" s="54" t="s">
        <v>4</v>
      </c>
      <c r="N15" s="55"/>
      <c r="O15" s="12"/>
      <c r="P15" s="12" t="s">
        <v>26</v>
      </c>
      <c r="Q15" s="75">
        <f>F21</f>
        <v>45</v>
      </c>
      <c r="R15" s="68">
        <f>H21</f>
        <v>3.75041779315089</v>
      </c>
    </row>
    <row r="16" s="1" customFormat="1" ht="18" customHeight="1" spans="1:18">
      <c r="A16" s="11">
        <v>43417</v>
      </c>
      <c r="B16" s="26" t="s">
        <v>41</v>
      </c>
      <c r="C16" s="26">
        <f>F16+F17</f>
        <v>995</v>
      </c>
      <c r="D16" s="12" t="s">
        <v>21</v>
      </c>
      <c r="E16" s="27">
        <v>714</v>
      </c>
      <c r="F16" s="27">
        <v>726</v>
      </c>
      <c r="G16" s="13">
        <f t="shared" ref="G16:G27" si="3">F16-E16</f>
        <v>12</v>
      </c>
      <c r="H16" s="14">
        <v>2.8</v>
      </c>
      <c r="I16" s="12">
        <v>45</v>
      </c>
      <c r="J16" s="12">
        <v>140</v>
      </c>
      <c r="K16" s="14">
        <v>5.2</v>
      </c>
      <c r="L16" s="57">
        <v>189549.8</v>
      </c>
      <c r="M16" s="58">
        <v>68728.5522</v>
      </c>
      <c r="N16" s="37"/>
      <c r="O16" s="12"/>
      <c r="P16" s="12" t="s">
        <v>37</v>
      </c>
      <c r="Q16" s="78">
        <f>F24</f>
        <v>115</v>
      </c>
      <c r="R16" s="74">
        <f>H24</f>
        <v>2.83296039926556</v>
      </c>
    </row>
    <row r="17" s="1" customFormat="1" ht="18" customHeight="1" spans="1:18">
      <c r="A17" s="15"/>
      <c r="B17" s="28"/>
      <c r="C17" s="28"/>
      <c r="D17" s="12" t="s">
        <v>20</v>
      </c>
      <c r="E17" s="27">
        <v>233</v>
      </c>
      <c r="F17" s="27">
        <v>269</v>
      </c>
      <c r="G17" s="13">
        <f t="shared" si="3"/>
        <v>36</v>
      </c>
      <c r="H17" s="14">
        <v>3</v>
      </c>
      <c r="I17" s="12">
        <v>27</v>
      </c>
      <c r="J17" s="12">
        <v>52</v>
      </c>
      <c r="K17" s="14">
        <v>5.2</v>
      </c>
      <c r="L17" s="57">
        <v>84954.66</v>
      </c>
      <c r="M17" s="58">
        <v>27885.6963</v>
      </c>
      <c r="N17" s="37"/>
      <c r="O17" s="12"/>
      <c r="P17" s="23" t="s">
        <v>29</v>
      </c>
      <c r="Q17" s="60">
        <f>SUM(Q14:Q16)</f>
        <v>965</v>
      </c>
      <c r="R17" s="77">
        <f>AVERAGE(R14:R16)</f>
        <v>3.62363959416352</v>
      </c>
    </row>
    <row r="18" s="1" customFormat="1" ht="18" customHeight="1" spans="1:18">
      <c r="A18" s="15"/>
      <c r="B18" s="26" t="s">
        <v>42</v>
      </c>
      <c r="C18" s="26">
        <f>SUM(F18:F22)</f>
        <v>2247</v>
      </c>
      <c r="D18" s="12" t="s">
        <v>21</v>
      </c>
      <c r="E18" s="27">
        <v>779</v>
      </c>
      <c r="F18" s="27">
        <v>842</v>
      </c>
      <c r="G18" s="13">
        <f t="shared" si="3"/>
        <v>63</v>
      </c>
      <c r="H18" s="14">
        <v>2.71677386767362</v>
      </c>
      <c r="I18" s="12">
        <v>19</v>
      </c>
      <c r="J18" s="12">
        <v>123</v>
      </c>
      <c r="K18" s="14">
        <v>6.84552845528455</v>
      </c>
      <c r="L18" s="57">
        <v>247829.371701773</v>
      </c>
      <c r="M18" s="58">
        <v>91221.9359331476</v>
      </c>
      <c r="N18" s="49"/>
      <c r="O18" s="12" t="s">
        <v>28</v>
      </c>
      <c r="P18" s="12" t="s">
        <v>40</v>
      </c>
      <c r="Q18" s="76">
        <f>F5</f>
        <v>224</v>
      </c>
      <c r="R18" s="14">
        <f>H5</f>
        <v>2.82</v>
      </c>
    </row>
    <row r="19" s="1" customFormat="1" ht="18" customHeight="1" spans="1:18">
      <c r="A19" s="15"/>
      <c r="B19" s="28"/>
      <c r="C19" s="28"/>
      <c r="D19" s="12" t="s">
        <v>25</v>
      </c>
      <c r="E19" s="27">
        <v>81</v>
      </c>
      <c r="F19" s="27">
        <v>84</v>
      </c>
      <c r="G19" s="17">
        <f t="shared" si="3"/>
        <v>3</v>
      </c>
      <c r="H19" s="14">
        <v>3.12265016244347</v>
      </c>
      <c r="I19" s="12">
        <v>19</v>
      </c>
      <c r="J19" s="12">
        <v>25</v>
      </c>
      <c r="K19" s="14">
        <v>3.36</v>
      </c>
      <c r="L19" s="57">
        <v>37364.161849711</v>
      </c>
      <c r="M19" s="85">
        <v>11965.5292479109</v>
      </c>
      <c r="N19" s="49"/>
      <c r="O19" s="12"/>
      <c r="P19" s="12" t="s">
        <v>43</v>
      </c>
      <c r="Q19" s="76">
        <f>F13</f>
        <v>127</v>
      </c>
      <c r="R19" s="14">
        <f>H13</f>
        <v>2.63385748146462</v>
      </c>
    </row>
    <row r="20" s="1" customFormat="1" ht="18" customHeight="1" spans="1:18">
      <c r="A20" s="15"/>
      <c r="B20" s="28"/>
      <c r="C20" s="28"/>
      <c r="D20" s="12" t="s">
        <v>31</v>
      </c>
      <c r="E20" s="27">
        <v>269</v>
      </c>
      <c r="F20" s="27">
        <v>345</v>
      </c>
      <c r="G20" s="17">
        <f t="shared" si="3"/>
        <v>76</v>
      </c>
      <c r="H20" s="14">
        <v>2.75156627502283</v>
      </c>
      <c r="I20" s="12">
        <v>22</v>
      </c>
      <c r="J20" s="12">
        <v>93</v>
      </c>
      <c r="K20" s="14">
        <v>3.70967741935484</v>
      </c>
      <c r="L20" s="57">
        <v>103247.734138973</v>
      </c>
      <c r="M20" s="85">
        <v>37523.2590529248</v>
      </c>
      <c r="N20" s="49"/>
      <c r="O20" s="12"/>
      <c r="P20" s="12" t="s">
        <v>37</v>
      </c>
      <c r="Q20" s="79">
        <f>F23</f>
        <v>125</v>
      </c>
      <c r="R20" s="74">
        <f>H23</f>
        <v>3.1257709475127</v>
      </c>
    </row>
    <row r="21" s="1" customFormat="1" ht="18" customHeight="1" spans="1:18">
      <c r="A21" s="15"/>
      <c r="B21" s="28"/>
      <c r="C21" s="28"/>
      <c r="D21" s="12" t="s">
        <v>33</v>
      </c>
      <c r="E21" s="27">
        <v>90</v>
      </c>
      <c r="F21" s="27">
        <v>45</v>
      </c>
      <c r="G21" s="17">
        <f t="shared" si="3"/>
        <v>-45</v>
      </c>
      <c r="H21" s="14">
        <v>3.75041779315089</v>
      </c>
      <c r="I21" s="12">
        <v>22</v>
      </c>
      <c r="J21" s="12">
        <v>19</v>
      </c>
      <c r="K21" s="14">
        <v>2.36842105263158</v>
      </c>
      <c r="L21" s="57">
        <v>11991.6736053289</v>
      </c>
      <c r="M21" s="85">
        <v>3197.42339832869</v>
      </c>
      <c r="N21" s="49"/>
      <c r="O21" s="12"/>
      <c r="P21" s="23" t="s">
        <v>29</v>
      </c>
      <c r="Q21" s="76">
        <f>Q20+Q19+Q18</f>
        <v>476</v>
      </c>
      <c r="R21" s="77">
        <f>AVERAGE(R18:R20)</f>
        <v>2.85987614299244</v>
      </c>
    </row>
    <row r="22" s="1" customFormat="1" ht="18" customHeight="1" spans="1:18">
      <c r="A22" s="15"/>
      <c r="B22" s="29"/>
      <c r="C22" s="29"/>
      <c r="D22" s="12" t="s">
        <v>20</v>
      </c>
      <c r="E22" s="27">
        <v>794</v>
      </c>
      <c r="F22" s="27">
        <v>931</v>
      </c>
      <c r="G22" s="13">
        <f t="shared" si="3"/>
        <v>137</v>
      </c>
      <c r="H22" s="14">
        <v>3.1968717220046</v>
      </c>
      <c r="I22" s="12">
        <v>23</v>
      </c>
      <c r="J22" s="12">
        <v>135</v>
      </c>
      <c r="K22" s="14">
        <v>6.8962962962963</v>
      </c>
      <c r="L22" s="57">
        <v>292403.118744073</v>
      </c>
      <c r="M22" s="85">
        <v>91465.3899721448</v>
      </c>
      <c r="N22" s="49"/>
      <c r="O22" s="16" t="s">
        <v>20</v>
      </c>
      <c r="P22" s="12" t="s">
        <v>44</v>
      </c>
      <c r="Q22" s="78">
        <f>F2</f>
        <v>1472</v>
      </c>
      <c r="R22" s="14">
        <f>H2</f>
        <v>3.74503346463351</v>
      </c>
    </row>
    <row r="23" s="1" customFormat="1" ht="18" customHeight="1" spans="1:19">
      <c r="A23" s="15"/>
      <c r="B23" s="26" t="s">
        <v>45</v>
      </c>
      <c r="C23" s="26">
        <f>SUM(F23:F26)</f>
        <v>434</v>
      </c>
      <c r="D23" s="30" t="s">
        <v>28</v>
      </c>
      <c r="E23" s="12">
        <v>111</v>
      </c>
      <c r="F23" s="12">
        <v>125</v>
      </c>
      <c r="G23" s="17">
        <f t="shared" si="3"/>
        <v>14</v>
      </c>
      <c r="H23" s="74">
        <v>3.1257709475127</v>
      </c>
      <c r="I23" s="12">
        <v>9</v>
      </c>
      <c r="J23" s="12">
        <v>33</v>
      </c>
      <c r="K23" s="14">
        <v>3.78787878787879</v>
      </c>
      <c r="L23" s="57">
        <v>54594.527823</v>
      </c>
      <c r="M23" s="58">
        <v>17465.94</v>
      </c>
      <c r="N23" s="37"/>
      <c r="O23" s="19"/>
      <c r="P23" s="31" t="s">
        <v>26</v>
      </c>
      <c r="Q23" s="78">
        <f>F22</f>
        <v>931</v>
      </c>
      <c r="R23" s="14">
        <f>H22</f>
        <v>3.1968717220046</v>
      </c>
      <c r="S23" s="37"/>
    </row>
    <row r="24" s="1" customFormat="1" ht="18" customHeight="1" spans="1:18">
      <c r="A24" s="15"/>
      <c r="B24" s="28"/>
      <c r="C24" s="28"/>
      <c r="D24" s="30" t="s">
        <v>33</v>
      </c>
      <c r="E24" s="12">
        <v>115</v>
      </c>
      <c r="F24" s="12">
        <v>115</v>
      </c>
      <c r="G24" s="13">
        <f t="shared" si="3"/>
        <v>0</v>
      </c>
      <c r="H24" s="74">
        <v>2.83296039926556</v>
      </c>
      <c r="I24" s="12">
        <v>13</v>
      </c>
      <c r="J24" s="12">
        <v>58</v>
      </c>
      <c r="K24" s="14">
        <v>1.98275862068966</v>
      </c>
      <c r="L24" s="57">
        <v>36952.9938</v>
      </c>
      <c r="M24" s="58">
        <v>13043.95</v>
      </c>
      <c r="N24" s="37"/>
      <c r="O24" s="19"/>
      <c r="P24" s="31" t="s">
        <v>24</v>
      </c>
      <c r="Q24" s="78">
        <f>F17</f>
        <v>269</v>
      </c>
      <c r="R24" s="14">
        <f>H17</f>
        <v>3</v>
      </c>
    </row>
    <row r="25" s="1" customFormat="1" ht="18" customHeight="1" spans="1:18">
      <c r="A25" s="15"/>
      <c r="B25" s="28"/>
      <c r="C25" s="28"/>
      <c r="D25" s="30" t="s">
        <v>31</v>
      </c>
      <c r="E25" s="12">
        <v>47</v>
      </c>
      <c r="F25" s="12">
        <v>74</v>
      </c>
      <c r="G25" s="13">
        <f t="shared" si="3"/>
        <v>27</v>
      </c>
      <c r="H25" s="74">
        <v>3.31679372036918</v>
      </c>
      <c r="I25" s="12">
        <v>14</v>
      </c>
      <c r="J25" s="12">
        <v>34</v>
      </c>
      <c r="K25" s="14">
        <v>2.17647058823529</v>
      </c>
      <c r="L25" s="57">
        <v>27764.64805765</v>
      </c>
      <c r="M25" s="58">
        <v>8370.93</v>
      </c>
      <c r="N25" s="37"/>
      <c r="O25" s="19"/>
      <c r="P25" s="31" t="s">
        <v>46</v>
      </c>
      <c r="Q25" s="78">
        <f>F27</f>
        <v>122</v>
      </c>
      <c r="R25" s="14">
        <f>H27</f>
        <v>3.3</v>
      </c>
    </row>
    <row r="26" s="1" customFormat="1" ht="18" customHeight="1" spans="1:18">
      <c r="A26" s="15"/>
      <c r="B26" s="28"/>
      <c r="C26" s="28"/>
      <c r="D26" s="30" t="s">
        <v>47</v>
      </c>
      <c r="E26" s="12">
        <v>125</v>
      </c>
      <c r="F26" s="12">
        <v>120</v>
      </c>
      <c r="G26" s="13">
        <f t="shared" si="3"/>
        <v>-5</v>
      </c>
      <c r="H26" s="84">
        <v>1.89520638057122</v>
      </c>
      <c r="I26" s="12">
        <v>14</v>
      </c>
      <c r="J26" s="12">
        <v>40</v>
      </c>
      <c r="K26" s="62">
        <v>3</v>
      </c>
      <c r="L26" s="57">
        <v>34599.3425332395</v>
      </c>
      <c r="M26" s="58">
        <v>18256.24</v>
      </c>
      <c r="N26" s="37"/>
      <c r="O26" s="18"/>
      <c r="P26" s="23" t="s">
        <v>29</v>
      </c>
      <c r="Q26" s="60">
        <f>SUM(Q22:Q25)</f>
        <v>2794</v>
      </c>
      <c r="R26" s="80">
        <f>AVERAGE(R22:R25)</f>
        <v>3.31047629665953</v>
      </c>
    </row>
    <row r="27" s="1" customFormat="1" ht="18" customHeight="1" spans="1:18">
      <c r="A27" s="15"/>
      <c r="B27" s="31" t="s">
        <v>48</v>
      </c>
      <c r="C27" s="31">
        <f>F27</f>
        <v>122</v>
      </c>
      <c r="D27" s="30" t="s">
        <v>20</v>
      </c>
      <c r="E27" s="12">
        <v>94</v>
      </c>
      <c r="F27" s="12">
        <v>122</v>
      </c>
      <c r="G27" s="13">
        <f t="shared" si="3"/>
        <v>28</v>
      </c>
      <c r="H27" s="62">
        <v>3.3</v>
      </c>
      <c r="I27" s="12">
        <v>14</v>
      </c>
      <c r="J27" s="12">
        <v>89</v>
      </c>
      <c r="K27" s="62">
        <v>1.37</v>
      </c>
      <c r="L27" s="57">
        <v>41338.843</v>
      </c>
      <c r="M27" s="58">
        <v>12463.518559</v>
      </c>
      <c r="N27" s="49"/>
      <c r="O27" s="12" t="s">
        <v>49</v>
      </c>
      <c r="P27" s="12" t="s">
        <v>43</v>
      </c>
      <c r="Q27" s="12">
        <f>F12</f>
        <v>306</v>
      </c>
      <c r="R27" s="14">
        <f>H12</f>
        <v>3.28421407040934</v>
      </c>
    </row>
    <row r="28" s="1" customFormat="1" ht="18" customHeight="1" spans="1:18">
      <c r="A28" s="15"/>
      <c r="B28" s="23"/>
      <c r="C28" s="23">
        <f t="shared" ref="C28:G28" si="4">SUM(C16:C27)</f>
        <v>3798</v>
      </c>
      <c r="D28" s="23"/>
      <c r="E28" s="23">
        <f t="shared" si="4"/>
        <v>3452</v>
      </c>
      <c r="F28" s="23">
        <f t="shared" si="4"/>
        <v>3798</v>
      </c>
      <c r="G28" s="32">
        <f t="shared" si="4"/>
        <v>346</v>
      </c>
      <c r="H28" s="25">
        <f>L28/M28</f>
        <v>2.89498147245385</v>
      </c>
      <c r="I28" s="66">
        <f t="shared" ref="I28:M28" si="5">SUM(I16:I27)</f>
        <v>241</v>
      </c>
      <c r="J28" s="66">
        <f t="shared" si="5"/>
        <v>841</v>
      </c>
      <c r="K28" s="25"/>
      <c r="L28" s="67">
        <f t="shared" si="5"/>
        <v>1162590.87525375</v>
      </c>
      <c r="M28" s="67">
        <f t="shared" si="5"/>
        <v>401588.364663457</v>
      </c>
      <c r="N28"/>
      <c r="O28" s="14" t="s">
        <v>30</v>
      </c>
      <c r="P28" s="12" t="s">
        <v>40</v>
      </c>
      <c r="Q28" s="60">
        <f>F6</f>
        <v>57</v>
      </c>
      <c r="R28" s="14">
        <f>H7</f>
        <v>1.35</v>
      </c>
    </row>
    <row r="29" s="1" customFormat="1" ht="18" customHeight="1" spans="1:18">
      <c r="A29" s="22"/>
      <c r="B29" s="12" t="s">
        <v>50</v>
      </c>
      <c r="C29" s="12"/>
      <c r="D29" s="12"/>
      <c r="E29" s="33">
        <f t="shared" ref="E29:G29" si="6">E28+E14</f>
        <v>11216</v>
      </c>
      <c r="F29" s="33">
        <f t="shared" si="6"/>
        <v>11737</v>
      </c>
      <c r="G29" s="34">
        <f t="shared" si="6"/>
        <v>521</v>
      </c>
      <c r="H29" s="14">
        <f>L29/M29</f>
        <v>3.41483493746463</v>
      </c>
      <c r="I29" s="69">
        <f t="shared" ref="I29:M29" si="7">I28+I14</f>
        <v>438</v>
      </c>
      <c r="J29" s="69">
        <f t="shared" si="7"/>
        <v>2760</v>
      </c>
      <c r="K29" s="14"/>
      <c r="L29" s="58">
        <f t="shared" si="7"/>
        <v>3967220.87593325</v>
      </c>
      <c r="M29" s="58">
        <f t="shared" si="7"/>
        <v>1161760.655664</v>
      </c>
      <c r="N29" s="37"/>
      <c r="O29" s="14"/>
      <c r="P29" s="12" t="s">
        <v>37</v>
      </c>
      <c r="Q29" s="60">
        <f>F26</f>
        <v>120</v>
      </c>
      <c r="R29" s="14">
        <f>H26</f>
        <v>1.89520638057122</v>
      </c>
    </row>
    <row r="30" s="1" customFormat="1" ht="18" customHeight="1" spans="1:18">
      <c r="A30" s="35"/>
      <c r="B30" s="5"/>
      <c r="C30" s="5"/>
      <c r="D30" s="5"/>
      <c r="E30" s="5"/>
      <c r="F30" s="36"/>
      <c r="G30" s="37"/>
      <c r="N30" s="37"/>
      <c r="O30" s="14" t="s">
        <v>51</v>
      </c>
      <c r="P30" s="12" t="s">
        <v>34</v>
      </c>
      <c r="Q30" s="78">
        <f>F10</f>
        <v>210</v>
      </c>
      <c r="R30" s="74">
        <f>H10</f>
        <v>6.74655126208991</v>
      </c>
    </row>
    <row r="31" s="1" customFormat="1" ht="18" customHeight="1" spans="1:18">
      <c r="A31" s="38"/>
      <c r="B31" s="39"/>
      <c r="C31" s="39"/>
      <c r="D31" s="5"/>
      <c r="E31" s="40"/>
      <c r="F31" s="36"/>
      <c r="G31" s="37"/>
      <c r="H31" s="4"/>
      <c r="I31" s="4"/>
      <c r="J31" s="4"/>
      <c r="K31" s="4"/>
      <c r="M31" s="4"/>
      <c r="N31" s="5"/>
      <c r="O31" s="14" t="s">
        <v>36</v>
      </c>
      <c r="P31" s="14" t="s">
        <v>34</v>
      </c>
      <c r="Q31" s="60">
        <f>F11</f>
        <v>214</v>
      </c>
      <c r="R31" s="74">
        <f>H11</f>
        <v>13.3603460423873</v>
      </c>
    </row>
    <row r="32" s="1" customFormat="1" ht="18" customHeight="1" spans="1:18">
      <c r="A32" s="38"/>
      <c r="B32" s="41"/>
      <c r="C32" s="41"/>
      <c r="D32" s="41"/>
      <c r="E32" s="41"/>
      <c r="F32" s="41"/>
      <c r="G32" s="37"/>
      <c r="N32" s="37"/>
      <c r="O32" s="37"/>
      <c r="P32" s="37"/>
      <c r="Q32" s="6">
        <f>Q31+Q30+Q29+Q28+Q27+Q26+Q21+Q17+Q13+Q8+Q5</f>
        <v>11737</v>
      </c>
      <c r="R32" s="1">
        <f>R31+R28+R27+R24+R23+R22+R30+R20+R19+R18+R16+R15+R14+R11+R10+R9+R7+R6+R4+R3+R2+R25+R29</f>
        <v>85.3992851755711</v>
      </c>
    </row>
    <row r="33" s="1" customFormat="1" ht="18" customHeight="1" spans="1:17">
      <c r="A33" s="38"/>
      <c r="B33"/>
      <c r="G33" s="37"/>
      <c r="H33" s="4"/>
      <c r="I33" s="4"/>
      <c r="J33" s="4"/>
      <c r="K33" s="4"/>
      <c r="L33" s="5"/>
      <c r="M33" s="4"/>
      <c r="N33" s="5"/>
      <c r="O33" s="37"/>
      <c r="P33" s="37"/>
      <c r="Q33" s="6"/>
    </row>
    <row r="34" s="1" customFormat="1" ht="18" customHeight="1" spans="1:17">
      <c r="A34" s="38"/>
      <c r="B34"/>
      <c r="C34" s="5"/>
      <c r="D34" s="36"/>
      <c r="E34" s="5"/>
      <c r="F34" s="36"/>
      <c r="G34" s="42"/>
      <c r="H34" s="42"/>
      <c r="I34" s="42"/>
      <c r="J34" s="42"/>
      <c r="K34" s="42"/>
      <c r="L34" s="5"/>
      <c r="M34" s="42"/>
      <c r="N34" s="37"/>
      <c r="O34" s="37"/>
      <c r="P34" s="70"/>
      <c r="Q34" s="37"/>
    </row>
    <row r="35" s="1" customFormat="1" ht="18" customHeight="1" spans="1:17">
      <c r="A35" s="38"/>
      <c r="B35"/>
      <c r="C35" s="43"/>
      <c r="D35" s="5"/>
      <c r="E35" s="5"/>
      <c r="F35" s="5"/>
      <c r="G35" s="42"/>
      <c r="H35" s="42">
        <f>H25+H24+H23+H22+H21+H20+H19+H18+H17+H16+H13+H12+H11+H10+H9+H8+H7+H5+H4+H3+H2+H26+H27</f>
        <v>85.3992851755711</v>
      </c>
      <c r="I35" s="42"/>
      <c r="J35" s="42"/>
      <c r="K35" s="42"/>
      <c r="L35" s="5"/>
      <c r="M35" s="42"/>
      <c r="N35" s="49"/>
      <c r="O35" s="37"/>
      <c r="P35" s="37"/>
      <c r="Q35" s="1">
        <f>F29-Q32</f>
        <v>0</v>
      </c>
    </row>
    <row r="36" s="1" customFormat="1" ht="18" customHeight="1" spans="1:15">
      <c r="A36" s="38"/>
      <c r="B36"/>
      <c r="C36" s="43"/>
      <c r="D36" s="5"/>
      <c r="E36" s="5"/>
      <c r="F36" s="42"/>
      <c r="G36" s="42"/>
      <c r="H36" s="44"/>
      <c r="I36" s="44"/>
      <c r="J36" s="44"/>
      <c r="K36" s="44"/>
      <c r="L36" s="5"/>
      <c r="M36" s="44"/>
      <c r="N36" s="49"/>
      <c r="O36" s="49"/>
    </row>
    <row r="37" s="1" customFormat="1" ht="18" customHeight="1" spans="1:15">
      <c r="A37" s="45"/>
      <c r="B37"/>
      <c r="C37" s="43"/>
      <c r="D37" s="5"/>
      <c r="E37" s="5"/>
      <c r="F37" s="42"/>
      <c r="G37" s="5"/>
      <c r="H37" s="5"/>
      <c r="I37" s="5"/>
      <c r="J37" s="5"/>
      <c r="K37" s="5"/>
      <c r="L37" s="5"/>
      <c r="M37" s="5"/>
      <c r="N37" s="49"/>
      <c r="O37" s="49"/>
    </row>
    <row r="38" s="1" customFormat="1" ht="18" customHeight="1" spans="1:15">
      <c r="A38" s="45"/>
      <c r="B38"/>
      <c r="C38" s="43"/>
      <c r="D38" s="5"/>
      <c r="E38" s="5"/>
      <c r="F38" s="5"/>
      <c r="G38" s="5"/>
      <c r="H38" s="46"/>
      <c r="I38" s="46"/>
      <c r="J38" s="46"/>
      <c r="K38" s="46"/>
      <c r="L38" s="5"/>
      <c r="M38" s="46"/>
      <c r="N38" s="49"/>
      <c r="O38" s="49"/>
    </row>
    <row r="39" s="1" customFormat="1" ht="18" customHeight="1" spans="1:16">
      <c r="A39" s="45"/>
      <c r="B39"/>
      <c r="C39" s="43"/>
      <c r="D39" s="42"/>
      <c r="E39" s="5"/>
      <c r="F39" s="42"/>
      <c r="G39" s="42"/>
      <c r="H39" s="42"/>
      <c r="I39" s="42"/>
      <c r="J39" s="42"/>
      <c r="K39" s="42"/>
      <c r="L39" s="5"/>
      <c r="M39" s="42"/>
      <c r="N39" s="46"/>
      <c r="O39" s="37"/>
      <c r="P39" s="6"/>
    </row>
    <row r="40" s="1" customFormat="1" ht="18" customHeight="1" spans="1:16">
      <c r="A40" s="45"/>
      <c r="B40" s="5"/>
      <c r="C40" s="5"/>
      <c r="D40" s="42"/>
      <c r="E40" s="5"/>
      <c r="F40" s="42"/>
      <c r="G40" s="5"/>
      <c r="H40" s="47"/>
      <c r="I40" s="47"/>
      <c r="J40" s="47"/>
      <c r="K40" s="47"/>
      <c r="L40" s="5"/>
      <c r="M40" s="47"/>
      <c r="N40" s="5"/>
      <c r="O40" s="5"/>
      <c r="P40" s="6"/>
    </row>
    <row r="41" s="1" customFormat="1" ht="18" customHeight="1" spans="1:15">
      <c r="A41" s="45"/>
      <c r="B41" s="5"/>
      <c r="C41" s="5"/>
      <c r="D41" s="42"/>
      <c r="E41" s="5"/>
      <c r="F41" s="42"/>
      <c r="G41" s="5"/>
      <c r="H41" s="48"/>
      <c r="I41" s="48"/>
      <c r="J41" s="48"/>
      <c r="K41" s="48"/>
      <c r="L41" s="37"/>
      <c r="M41" s="48"/>
      <c r="N41" s="47"/>
      <c r="O41" s="5"/>
    </row>
    <row r="42" s="1" customFormat="1" ht="18" customHeight="1" spans="1:14">
      <c r="A42" s="38" t="s">
        <v>60</v>
      </c>
      <c r="B42" s="42"/>
      <c r="C42" s="42"/>
      <c r="D42" s="42"/>
      <c r="E42" s="42"/>
      <c r="F42" s="42"/>
      <c r="G42" s="5"/>
      <c r="H42" s="48"/>
      <c r="I42" s="48"/>
      <c r="J42" s="48"/>
      <c r="K42" s="48"/>
      <c r="L42" s="37"/>
      <c r="M42" s="48"/>
      <c r="N42" s="48"/>
    </row>
    <row r="43" s="1" customFormat="1" ht="18" customHeight="1" spans="1:14">
      <c r="A43" s="49" t="s">
        <v>61</v>
      </c>
      <c r="B43" s="49" t="s">
        <v>62</v>
      </c>
      <c r="C43" s="49" t="s">
        <v>63</v>
      </c>
      <c r="D43" s="5"/>
      <c r="E43" s="5"/>
      <c r="F43" s="42"/>
      <c r="G43" s="42"/>
      <c r="H43" s="42"/>
      <c r="I43" s="42"/>
      <c r="J43" s="42"/>
      <c r="K43" s="42"/>
      <c r="L43" s="70"/>
      <c r="M43" s="42"/>
      <c r="N43" s="48"/>
    </row>
    <row r="44" s="1" customFormat="1" ht="18" customHeight="1" spans="1:15">
      <c r="A44" s="49" t="s">
        <v>64</v>
      </c>
      <c r="B44" s="49" t="s">
        <v>65</v>
      </c>
      <c r="C44" s="49">
        <v>6.97487235</v>
      </c>
      <c r="D44" s="5"/>
      <c r="E44" s="5"/>
      <c r="F44" s="5"/>
      <c r="G44" s="5"/>
      <c r="H44" s="46"/>
      <c r="I44" s="46"/>
      <c r="J44" s="46"/>
      <c r="K44" s="46"/>
      <c r="L44" s="42"/>
      <c r="M44" s="46"/>
      <c r="N44" s="5"/>
      <c r="O44" s="37"/>
    </row>
    <row r="45" s="1" customFormat="1" ht="18" customHeight="1" spans="1:17">
      <c r="A45" s="49" t="s">
        <v>66</v>
      </c>
      <c r="B45" s="49" t="s">
        <v>67</v>
      </c>
      <c r="C45" s="49">
        <v>0.88897875</v>
      </c>
      <c r="D45" s="5"/>
      <c r="E45" s="5"/>
      <c r="F45" s="5"/>
      <c r="G45" s="47"/>
      <c r="H45" s="37"/>
      <c r="I45" s="37"/>
      <c r="J45" s="37"/>
      <c r="K45" s="37"/>
      <c r="L45" s="5"/>
      <c r="M45" s="37"/>
      <c r="N45" s="46"/>
      <c r="O45" s="37"/>
      <c r="Q45" s="6"/>
    </row>
    <row r="46" s="1" customFormat="1" ht="18" customHeight="1" spans="1:15">
      <c r="A46" s="49" t="s">
        <v>68</v>
      </c>
      <c r="B46" s="49" t="s">
        <v>69</v>
      </c>
      <c r="C46" s="49">
        <v>0.06168455</v>
      </c>
      <c r="D46" s="42"/>
      <c r="E46" s="5"/>
      <c r="F46" s="5"/>
      <c r="G46" s="5"/>
      <c r="H46" s="5"/>
      <c r="I46" s="71"/>
      <c r="J46" s="71"/>
      <c r="K46" s="71"/>
      <c r="L46" s="5"/>
      <c r="M46" s="5"/>
      <c r="N46" s="37"/>
      <c r="O46" s="37"/>
    </row>
    <row r="47" s="1" customFormat="1" ht="18" customHeight="1" spans="1:17">
      <c r="A47" s="49" t="s">
        <v>70</v>
      </c>
      <c r="B47" s="49" t="s">
        <v>71</v>
      </c>
      <c r="C47" s="49">
        <v>1.8962</v>
      </c>
      <c r="D47" s="42"/>
      <c r="E47" s="5"/>
      <c r="F47" s="5"/>
      <c r="G47" s="5"/>
      <c r="H47" s="5"/>
      <c r="I47" s="5"/>
      <c r="J47" s="5"/>
      <c r="K47" s="5"/>
      <c r="L47" s="5"/>
      <c r="M47" s="5"/>
      <c r="N47" s="5"/>
      <c r="O47" s="37"/>
      <c r="Q47" s="6"/>
    </row>
    <row r="48" s="1" customFormat="1" ht="18" customHeight="1" spans="1:14">
      <c r="A48" s="49" t="s">
        <v>72</v>
      </c>
      <c r="B48" s="49" t="s">
        <v>73</v>
      </c>
      <c r="C48" s="49">
        <v>0.2251</v>
      </c>
      <c r="D48" s="42"/>
      <c r="L48" s="5"/>
      <c r="N48" s="5"/>
    </row>
    <row r="49" s="1" customFormat="1" ht="18" customHeight="1" spans="1:14">
      <c r="A49" s="49" t="s">
        <v>74</v>
      </c>
      <c r="B49" s="49" t="s">
        <v>75</v>
      </c>
      <c r="C49" s="49">
        <v>5.03621405</v>
      </c>
      <c r="D49" s="42"/>
      <c r="F49" s="3"/>
      <c r="G49" s="4"/>
      <c r="H49" s="5"/>
      <c r="I49" s="5"/>
      <c r="J49" s="5"/>
      <c r="K49" s="5"/>
      <c r="L49" s="5"/>
      <c r="M49" s="5"/>
      <c r="N49" s="5"/>
    </row>
    <row r="50" s="1" customFormat="1" ht="18" customHeight="1" spans="1:14">
      <c r="A50" s="49" t="s">
        <v>76</v>
      </c>
      <c r="B50" s="49" t="s">
        <v>77</v>
      </c>
      <c r="C50" s="49">
        <v>0.2093</v>
      </c>
      <c r="F50" s="3"/>
      <c r="G50" s="4"/>
      <c r="H50" s="5"/>
      <c r="I50" s="5"/>
      <c r="J50" s="5"/>
      <c r="K50" s="5"/>
      <c r="L50" s="5"/>
      <c r="M50" s="5"/>
      <c r="N50" s="5"/>
    </row>
    <row r="51" s="1" customFormat="1" ht="18" customHeight="1" spans="1:17">
      <c r="A51" s="49" t="s">
        <v>78</v>
      </c>
      <c r="B51" s="49" t="s">
        <v>79</v>
      </c>
      <c r="C51" s="49">
        <v>0.8637</v>
      </c>
      <c r="F51" s="3"/>
      <c r="G51" s="4"/>
      <c r="H51" s="5"/>
      <c r="I51" s="5"/>
      <c r="J51" s="5"/>
      <c r="K51" s="5"/>
      <c r="L51" s="5"/>
      <c r="M51" s="5"/>
      <c r="N51" s="5"/>
      <c r="Q51" s="6"/>
    </row>
    <row r="52" s="1" customFormat="1" ht="18" customHeight="1" spans="1:17">
      <c r="A52" s="49" t="s">
        <v>80</v>
      </c>
      <c r="B52" s="49" t="s">
        <v>81</v>
      </c>
      <c r="C52" s="49">
        <v>1.6659</v>
      </c>
      <c r="N52" s="5"/>
      <c r="Q52" s="6"/>
    </row>
    <row r="53" s="1" customFormat="1" ht="18" customHeight="1" spans="1:17">
      <c r="A53" s="49" t="s">
        <v>82</v>
      </c>
      <c r="B53" s="49" t="s">
        <v>83</v>
      </c>
      <c r="C53" s="49">
        <v>7.90901855</v>
      </c>
      <c r="N53" s="5"/>
      <c r="Q53" s="6"/>
    </row>
    <row r="54" s="1" customFormat="1" ht="18" customHeight="1" spans="1:17">
      <c r="A54" s="49" t="s">
        <v>84</v>
      </c>
      <c r="B54" s="49" t="s">
        <v>85</v>
      </c>
      <c r="C54" s="49">
        <v>0.000457</v>
      </c>
      <c r="N54" s="5"/>
      <c r="Q54" s="6"/>
    </row>
    <row r="55" ht="15.6" spans="1:3">
      <c r="A55" s="49" t="s">
        <v>86</v>
      </c>
      <c r="B55" s="49" t="s">
        <v>87</v>
      </c>
      <c r="C55" s="49">
        <v>1.8567</v>
      </c>
    </row>
    <row r="56" ht="15.6" spans="1:3">
      <c r="A56" s="49" t="s">
        <v>88</v>
      </c>
      <c r="B56" s="49" t="s">
        <v>89</v>
      </c>
      <c r="C56" s="49">
        <v>4.9463</v>
      </c>
    </row>
    <row r="57" ht="15.6" spans="1:3">
      <c r="A57" s="49" t="s">
        <v>90</v>
      </c>
      <c r="B57" s="49" t="s">
        <v>91</v>
      </c>
      <c r="C57" s="49">
        <v>8.8875867</v>
      </c>
    </row>
  </sheetData>
  <mergeCells count="24">
    <mergeCell ref="B29:D29"/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C3:C4"/>
    <mergeCell ref="C5:C7"/>
    <mergeCell ref="C8:C11"/>
    <mergeCell ref="C12:C13"/>
    <mergeCell ref="C16:C17"/>
    <mergeCell ref="C18:C22"/>
    <mergeCell ref="C23:C26"/>
    <mergeCell ref="O2:O5"/>
    <mergeCell ref="O6:O8"/>
    <mergeCell ref="O9:O13"/>
    <mergeCell ref="O14:O17"/>
    <mergeCell ref="O18:O21"/>
    <mergeCell ref="O22:O26"/>
    <mergeCell ref="O28:O29"/>
  </mergeCells>
  <conditionalFormatting sqref="Q2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{8f30395b-1d68-40a9-80c7-160dbeb85815}</x14:id>
        </ext>
      </extLst>
    </cfRule>
  </conditionalFormatting>
  <conditionalFormatting sqref="Q2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{a2467953-1330-431c-9dab-219fcc2dc1c2}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{8b9b4aaa-30de-4c16-a83e-43375d7d78e4}</x14:id>
        </ext>
      </extLst>
    </cfRule>
  </conditionalFormatting>
  <conditionalFormatting sqref="R30">
    <cfRule type="aboveAverage" dxfId="0" priority="16"/>
    <cfRule type="aboveAverage" dxfId="1" priority="15" aboveAverage="0"/>
  </conditionalFormatting>
  <conditionalFormatting sqref="R31">
    <cfRule type="aboveAverage" dxfId="0" priority="2"/>
    <cfRule type="aboveAverage" dxfId="1" priority="1" aboveAverage="0"/>
  </conditionalFormatting>
  <conditionalFormatting sqref="Q2:Q5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{f4242eb3-1789-4169-9cad-584e401ebcfc}</x14:id>
        </ext>
      </extLst>
    </cfRule>
  </conditionalFormatting>
  <conditionalFormatting sqref="Q6:Q8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{0c32b675-5f71-4c6d-ac8b-36b0fc7398ce}</x14:id>
        </ext>
      </extLst>
    </cfRule>
  </conditionalFormatting>
  <conditionalFormatting sqref="Q9:Q1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{565a6b8b-2e7e-42a9-aac3-1551bd1fdf34}</x14:id>
        </ext>
      </extLst>
    </cfRule>
  </conditionalFormatting>
  <conditionalFormatting sqref="Q14:Q17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{d01574ba-09a2-4141-9116-466b16a15e33}</x14:id>
        </ext>
      </extLst>
    </cfRule>
  </conditionalFormatting>
  <conditionalFormatting sqref="Q18:Q2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{a6bcca60-d703-4714-bf9d-f31a8c6fd485}</x14:id>
        </ext>
      </extLst>
    </cfRule>
  </conditionalFormatting>
  <conditionalFormatting sqref="Q22:Q2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{b26b44d9-dc8f-4d1a-a115-e072e1534bfb}</x14:id>
        </ext>
      </extLst>
    </cfRule>
  </conditionalFormatting>
  <conditionalFormatting sqref="Q23:Q2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{3ad580fd-2ba5-4fb6-b6d1-2dc9b53be5e3}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{cd858f42-8e63-459a-99f5-95e4ebc68efa}</x14:id>
        </ext>
      </extLst>
    </cfRule>
  </conditionalFormatting>
  <conditionalFormatting sqref="R3:R4">
    <cfRule type="aboveAverage" dxfId="0" priority="24"/>
    <cfRule type="aboveAverage" dxfId="1" priority="23" aboveAverage="0"/>
  </conditionalFormatting>
  <conditionalFormatting sqref="R6:R7">
    <cfRule type="aboveAverage" dxfId="0" priority="22"/>
    <cfRule type="aboveAverage" dxfId="1" priority="21" aboveAverage="0"/>
  </conditionalFormatting>
  <conditionalFormatting sqref="R9:R12">
    <cfRule type="aboveAverage" dxfId="0" priority="18"/>
    <cfRule type="aboveAverage" dxfId="1" priority="17" aboveAverage="0"/>
  </conditionalFormatting>
  <conditionalFormatting sqref="R14:R16">
    <cfRule type="aboveAverage" dxfId="0" priority="20"/>
    <cfRule type="aboveAverage" dxfId="1" priority="19" aboveAverage="0"/>
  </conditionalFormatting>
  <conditionalFormatting sqref="R18:R21">
    <cfRule type="aboveAverage" dxfId="0" priority="14"/>
    <cfRule type="aboveAverage" dxfId="1" priority="13" aboveAverage="0"/>
  </conditionalFormatting>
  <conditionalFormatting sqref="R22:R25">
    <cfRule type="aboveAverage" dxfId="0" priority="28"/>
    <cfRule type="aboveAverage" dxfId="1" priority="27" aboveAverage="0"/>
  </conditionalFormatting>
  <conditionalFormatting sqref="Q22 Q2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{b8579a52-6837-47e5-8b1a-593e1642699c}</x14:id>
        </ext>
      </extLst>
    </cfRule>
  </conditionalFormatting>
  <pageMargins left="0.75" right="0.75" top="1" bottom="1" header="0.511805555555556" footer="0.511805555555556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30395b-1d68-40a9-80c7-160dbeb858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type="dataBar" id="{a2467953-1330-431c-9dab-219fcc2dc1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8b9b4aaa-30de-4c16-a83e-43375d7d78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type="dataBar" id="{f4242eb3-1789-4169-9cad-584e401ebc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type="dataBar" id="{0c32b675-5f71-4c6d-ac8b-36b0fc7398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type="dataBar" id="{565a6b8b-2e7e-42a9-aac3-1551bd1fdf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type="dataBar" id="{d01574ba-09a2-4141-9116-466b16a15e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type="dataBar" id="{a6bcca60-d703-4714-bf9d-f31a8c6fd4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type="dataBar" id="{b26b44d9-dc8f-4d1a-a115-e072e1534b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type="dataBar" id="{3ad580fd-2ba5-4fb6-b6d1-2dc9b53be5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d858f42-8e63-459a-99f5-95e4ebc68e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type="dataBar" id="{b8579a52-6837-47e5-8b1a-593e164269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7"/>
  <sheetViews>
    <sheetView topLeftCell="A16" workbookViewId="0">
      <selection activeCell="L11" sqref="L11"/>
    </sheetView>
  </sheetViews>
  <sheetFormatPr defaultColWidth="9" defaultRowHeight="17.4"/>
  <cols>
    <col min="1" max="1" width="9.5" style="2" customWidth="1"/>
    <col min="2" max="2" width="12.6296296296296" style="1" customWidth="1"/>
    <col min="3" max="3" width="11.25" style="1" customWidth="1"/>
    <col min="4" max="4" width="10" style="1" customWidth="1"/>
    <col min="5" max="5" width="10.1296296296296" style="1" customWidth="1"/>
    <col min="6" max="6" width="8.5" style="3" customWidth="1"/>
    <col min="7" max="7" width="11.25" style="4" customWidth="1"/>
    <col min="8" max="8" width="9.62962962962963" style="1" customWidth="1"/>
    <col min="9" max="9" width="8.62962962962963" style="1" customWidth="1"/>
    <col min="10" max="10" width="10" style="1" customWidth="1"/>
    <col min="11" max="11" width="10.75" style="1" customWidth="1"/>
    <col min="12" max="12" width="16.5555555555556" style="1" customWidth="1"/>
    <col min="13" max="13" width="15.8888888888889" style="1" customWidth="1"/>
    <col min="14" max="14" width="13.3796296296296" style="5" customWidth="1"/>
    <col min="15" max="15" width="12.5" style="1" customWidth="1"/>
    <col min="16" max="16" width="13.3796296296296" style="1" customWidth="1"/>
    <col min="17" max="17" width="19.3796296296296" style="6" customWidth="1"/>
    <col min="18" max="18" width="13.6296296296296" style="1" customWidth="1"/>
    <col min="19" max="19" width="9" style="1"/>
  </cols>
  <sheetData>
    <row r="1" s="1" customFormat="1" ht="18" customHeight="1" spans="1:18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50" t="s">
        <v>16</v>
      </c>
      <c r="J1" s="51" t="s">
        <v>17</v>
      </c>
      <c r="K1" s="52" t="s">
        <v>18</v>
      </c>
      <c r="L1" s="53" t="s">
        <v>3</v>
      </c>
      <c r="M1" s="54" t="s">
        <v>4</v>
      </c>
      <c r="N1" s="55"/>
      <c r="O1" s="56" t="s">
        <v>11</v>
      </c>
      <c r="P1" s="56" t="s">
        <v>9</v>
      </c>
      <c r="Q1" s="72" t="s">
        <v>13</v>
      </c>
      <c r="R1" s="73" t="s">
        <v>15</v>
      </c>
    </row>
    <row r="2" s="1" customFormat="1" ht="18" customHeight="1" spans="1:18">
      <c r="A2" s="11">
        <v>43418</v>
      </c>
      <c r="B2" s="12" t="s">
        <v>19</v>
      </c>
      <c r="C2" s="12">
        <f>F2</f>
        <v>1537</v>
      </c>
      <c r="D2" s="12" t="s">
        <v>20</v>
      </c>
      <c r="E2" s="12">
        <v>1472</v>
      </c>
      <c r="F2" s="12">
        <v>1537</v>
      </c>
      <c r="G2" s="13">
        <f t="shared" ref="G2:G13" si="0">F2-E2</f>
        <v>65</v>
      </c>
      <c r="H2" s="14">
        <v>3.8461718010583</v>
      </c>
      <c r="I2" s="27">
        <v>57</v>
      </c>
      <c r="J2" s="27">
        <v>547</v>
      </c>
      <c r="K2" s="14">
        <v>2.80987202925046</v>
      </c>
      <c r="L2" s="57">
        <v>468796.65</v>
      </c>
      <c r="M2" s="58">
        <v>121886.56</v>
      </c>
      <c r="N2" s="37"/>
      <c r="O2" s="12" t="s">
        <v>21</v>
      </c>
      <c r="P2" s="12" t="s">
        <v>22</v>
      </c>
      <c r="Q2" s="60">
        <f>F3</f>
        <v>4035</v>
      </c>
      <c r="R2" s="74">
        <f>H3</f>
        <v>3.51043978467228</v>
      </c>
    </row>
    <row r="3" s="1" customFormat="1" ht="18" customHeight="1" spans="1:18">
      <c r="A3" s="15"/>
      <c r="B3" s="12" t="s">
        <v>23</v>
      </c>
      <c r="C3" s="16">
        <f>F3+F4</f>
        <v>4304</v>
      </c>
      <c r="D3" s="12" t="s">
        <v>21</v>
      </c>
      <c r="E3" s="12">
        <v>4071</v>
      </c>
      <c r="F3" s="12">
        <v>4035</v>
      </c>
      <c r="G3" s="17">
        <f t="shared" si="0"/>
        <v>-36</v>
      </c>
      <c r="H3" s="14">
        <v>3.51043978467228</v>
      </c>
      <c r="I3" s="12">
        <v>64</v>
      </c>
      <c r="J3" s="12">
        <v>683</v>
      </c>
      <c r="K3" s="14">
        <v>5.90775988286969</v>
      </c>
      <c r="L3" s="1">
        <v>1293722.8575</v>
      </c>
      <c r="M3" s="58">
        <v>368535.835067963</v>
      </c>
      <c r="N3" s="49"/>
      <c r="O3" s="12"/>
      <c r="P3" s="12" t="s">
        <v>24</v>
      </c>
      <c r="Q3" s="60">
        <f>F16</f>
        <v>693</v>
      </c>
      <c r="R3" s="14">
        <f>H16</f>
        <v>2.7</v>
      </c>
    </row>
    <row r="4" s="1" customFormat="1" ht="18" customHeight="1" spans="1:18">
      <c r="A4" s="15"/>
      <c r="B4" s="12"/>
      <c r="C4" s="18"/>
      <c r="D4" s="12" t="s">
        <v>25</v>
      </c>
      <c r="E4" s="12">
        <v>214</v>
      </c>
      <c r="F4" s="12">
        <v>269</v>
      </c>
      <c r="G4" s="17">
        <f t="shared" si="0"/>
        <v>55</v>
      </c>
      <c r="H4" s="14">
        <v>4.9135548552013</v>
      </c>
      <c r="I4" s="12">
        <v>0</v>
      </c>
      <c r="J4" s="12">
        <v>35</v>
      </c>
      <c r="K4" s="14">
        <v>7.68571428571429</v>
      </c>
      <c r="L4" s="57">
        <v>113876.3999175</v>
      </c>
      <c r="M4" s="58">
        <v>23175.97</v>
      </c>
      <c r="N4" s="49"/>
      <c r="O4" s="12"/>
      <c r="P4" s="12" t="s">
        <v>26</v>
      </c>
      <c r="Q4" s="75">
        <f>F18</f>
        <v>827</v>
      </c>
      <c r="R4" s="64">
        <f>H18</f>
        <v>2.61910333878173</v>
      </c>
    </row>
    <row r="5" s="1" customFormat="1" ht="18" customHeight="1" spans="1:18">
      <c r="A5" s="15"/>
      <c r="B5" s="16" t="s">
        <v>27</v>
      </c>
      <c r="C5" s="16">
        <f>F5+F6+F7</f>
        <v>372</v>
      </c>
      <c r="D5" s="12" t="s">
        <v>28</v>
      </c>
      <c r="E5" s="12">
        <v>224</v>
      </c>
      <c r="F5" s="12">
        <v>287</v>
      </c>
      <c r="G5" s="13">
        <f t="shared" si="0"/>
        <v>63</v>
      </c>
      <c r="H5" s="14">
        <v>2.42</v>
      </c>
      <c r="I5" s="12">
        <v>16</v>
      </c>
      <c r="J5" s="12">
        <v>115</v>
      </c>
      <c r="K5" s="14">
        <v>2.49</v>
      </c>
      <c r="L5" s="1">
        <v>126291.53</v>
      </c>
      <c r="M5" s="58">
        <v>52026.06</v>
      </c>
      <c r="N5" s="37"/>
      <c r="O5" s="12"/>
      <c r="P5" s="23" t="s">
        <v>29</v>
      </c>
      <c r="Q5" s="76">
        <f>SUM(Q2:Q4)</f>
        <v>5555</v>
      </c>
      <c r="R5" s="77">
        <f>AVERAGE(R2:R4)</f>
        <v>2.94318104115134</v>
      </c>
    </row>
    <row r="6" s="1" customFormat="1" ht="18" customHeight="1" spans="1:18">
      <c r="A6" s="15"/>
      <c r="B6" s="19"/>
      <c r="C6" s="19"/>
      <c r="D6" s="12" t="s">
        <v>30</v>
      </c>
      <c r="E6" s="12">
        <v>57</v>
      </c>
      <c r="F6" s="12">
        <v>45</v>
      </c>
      <c r="G6" s="13">
        <f t="shared" si="0"/>
        <v>-12</v>
      </c>
      <c r="H6" s="14">
        <v>2.63</v>
      </c>
      <c r="I6" s="12">
        <v>0</v>
      </c>
      <c r="J6" s="12">
        <v>30</v>
      </c>
      <c r="K6" s="14">
        <v>1.5</v>
      </c>
      <c r="L6" s="57">
        <v>9500.47</v>
      </c>
      <c r="M6" s="58">
        <v>3613.19</v>
      </c>
      <c r="N6" s="37"/>
      <c r="O6" s="12" t="s">
        <v>25</v>
      </c>
      <c r="P6" s="12" t="s">
        <v>22</v>
      </c>
      <c r="Q6" s="60">
        <f>F4</f>
        <v>269</v>
      </c>
      <c r="R6" s="14">
        <f>H4</f>
        <v>4.9135548552013</v>
      </c>
    </row>
    <row r="7" s="1" customFormat="1" ht="18" customHeight="1" spans="1:18">
      <c r="A7" s="15"/>
      <c r="B7" s="18"/>
      <c r="C7" s="18"/>
      <c r="D7" s="12" t="s">
        <v>31</v>
      </c>
      <c r="E7" s="12">
        <v>31</v>
      </c>
      <c r="F7" s="12">
        <v>40</v>
      </c>
      <c r="G7" s="13">
        <f t="shared" si="0"/>
        <v>9</v>
      </c>
      <c r="H7" s="14">
        <v>1.61</v>
      </c>
      <c r="I7" s="12">
        <v>6</v>
      </c>
      <c r="J7" s="12">
        <v>42</v>
      </c>
      <c r="K7" s="14">
        <v>0.95</v>
      </c>
      <c r="L7" s="57">
        <v>14967.63</v>
      </c>
      <c r="M7" s="58">
        <v>9315.85</v>
      </c>
      <c r="O7" s="12"/>
      <c r="P7" s="12" t="s">
        <v>26</v>
      </c>
      <c r="Q7" s="75">
        <f>F19</f>
        <v>88</v>
      </c>
      <c r="R7" s="65">
        <f>H19</f>
        <v>2.91209018104065</v>
      </c>
    </row>
    <row r="8" s="1" customFormat="1" ht="18" customHeight="1" spans="1:18">
      <c r="A8" s="15"/>
      <c r="B8" s="16" t="s">
        <v>32</v>
      </c>
      <c r="C8" s="16">
        <f>F8+F9+F10+F11</f>
        <v>1236</v>
      </c>
      <c r="D8" s="12" t="s">
        <v>33</v>
      </c>
      <c r="E8" s="12">
        <v>805</v>
      </c>
      <c r="F8" s="12">
        <v>664</v>
      </c>
      <c r="G8" s="17">
        <f t="shared" si="0"/>
        <v>-141</v>
      </c>
      <c r="H8" s="14">
        <v>4.03933643182398</v>
      </c>
      <c r="I8" s="12">
        <v>37</v>
      </c>
      <c r="J8" s="12">
        <v>241</v>
      </c>
      <c r="K8" s="14">
        <v>2.7551867219917</v>
      </c>
      <c r="L8" s="57">
        <v>195616.5</v>
      </c>
      <c r="M8" s="58">
        <v>48427.88</v>
      </c>
      <c r="N8" s="37"/>
      <c r="O8" s="12"/>
      <c r="P8" s="23" t="s">
        <v>29</v>
      </c>
      <c r="Q8" s="76">
        <f>SUM(Q6:Q7)</f>
        <v>357</v>
      </c>
      <c r="R8" s="77">
        <f>AVERAGE(R6:R7)</f>
        <v>3.91282251812098</v>
      </c>
    </row>
    <row r="9" s="1" customFormat="1" ht="18" customHeight="1" spans="1:18">
      <c r="A9" s="15"/>
      <c r="B9" s="19"/>
      <c r="C9" s="19"/>
      <c r="D9" s="12" t="s">
        <v>31</v>
      </c>
      <c r="E9" s="12">
        <v>208</v>
      </c>
      <c r="F9" s="12">
        <v>179</v>
      </c>
      <c r="G9" s="17">
        <f t="shared" si="0"/>
        <v>-29</v>
      </c>
      <c r="H9" s="14">
        <v>3.30801956311983</v>
      </c>
      <c r="I9" s="12">
        <v>14</v>
      </c>
      <c r="J9" s="12">
        <v>86</v>
      </c>
      <c r="K9" s="14">
        <v>2.08139534883721</v>
      </c>
      <c r="L9" s="57">
        <v>56809.05</v>
      </c>
      <c r="M9" s="58">
        <v>17173.13</v>
      </c>
      <c r="N9" s="37"/>
      <c r="O9" s="59" t="s">
        <v>31</v>
      </c>
      <c r="P9" s="12" t="s">
        <v>34</v>
      </c>
      <c r="Q9" s="75">
        <f>F9</f>
        <v>179</v>
      </c>
      <c r="R9" s="74">
        <f>H9</f>
        <v>3.30801956311983</v>
      </c>
    </row>
    <row r="10" s="1" customFormat="1" ht="18" customHeight="1" spans="1:18">
      <c r="A10" s="15"/>
      <c r="B10" s="19"/>
      <c r="C10" s="19"/>
      <c r="D10" s="12" t="s">
        <v>35</v>
      </c>
      <c r="E10" s="12">
        <v>210</v>
      </c>
      <c r="F10" s="12">
        <v>245</v>
      </c>
      <c r="G10" s="17">
        <f t="shared" si="0"/>
        <v>35</v>
      </c>
      <c r="H10" s="14">
        <v>5.73480560889422</v>
      </c>
      <c r="I10" s="12">
        <v>31</v>
      </c>
      <c r="J10" s="12">
        <v>140</v>
      </c>
      <c r="K10" s="14">
        <v>1.75</v>
      </c>
      <c r="L10" s="57">
        <v>134067.54</v>
      </c>
      <c r="M10" s="58">
        <v>23377.87</v>
      </c>
      <c r="N10" s="37"/>
      <c r="O10" s="59"/>
      <c r="P10" s="12" t="s">
        <v>26</v>
      </c>
      <c r="Q10" s="75">
        <f>F20</f>
        <v>373</v>
      </c>
      <c r="R10" s="65">
        <f>H20</f>
        <v>2.74609728526201</v>
      </c>
    </row>
    <row r="11" s="1" customFormat="1" ht="18" customHeight="1" spans="1:18">
      <c r="A11" s="15"/>
      <c r="B11" s="19"/>
      <c r="C11" s="19"/>
      <c r="D11" s="12" t="s">
        <v>36</v>
      </c>
      <c r="E11" s="12">
        <v>214</v>
      </c>
      <c r="F11" s="12">
        <v>148</v>
      </c>
      <c r="G11" s="17">
        <f t="shared" si="0"/>
        <v>-66</v>
      </c>
      <c r="H11" s="14">
        <v>10.8108451860801</v>
      </c>
      <c r="I11" s="12">
        <v>7</v>
      </c>
      <c r="J11" s="12">
        <v>37</v>
      </c>
      <c r="K11" s="14">
        <v>4</v>
      </c>
      <c r="L11" s="1">
        <v>105058.28</v>
      </c>
      <c r="M11" s="58">
        <v>9717.86</v>
      </c>
      <c r="N11" s="37"/>
      <c r="O11" s="59"/>
      <c r="P11" s="12" t="s">
        <v>37</v>
      </c>
      <c r="Q11" s="78">
        <f>F25</f>
        <v>65</v>
      </c>
      <c r="R11" s="74">
        <f>H25</f>
        <v>3.03924645595738</v>
      </c>
    </row>
    <row r="12" s="1" customFormat="1" ht="18" customHeight="1" spans="1:18">
      <c r="A12" s="15"/>
      <c r="B12" s="16" t="s">
        <v>38</v>
      </c>
      <c r="C12" s="16">
        <f>F12+F13</f>
        <v>463</v>
      </c>
      <c r="D12" s="12" t="s">
        <v>39</v>
      </c>
      <c r="E12" s="12">
        <v>306</v>
      </c>
      <c r="F12" s="12">
        <v>319</v>
      </c>
      <c r="G12" s="13">
        <f t="shared" si="0"/>
        <v>13</v>
      </c>
      <c r="H12" s="20">
        <v>4.2640511089153</v>
      </c>
      <c r="I12" s="12">
        <v>12</v>
      </c>
      <c r="J12" s="12">
        <v>46</v>
      </c>
      <c r="K12" s="14">
        <v>6.93478260869565</v>
      </c>
      <c r="L12" s="57">
        <v>174486.8346</v>
      </c>
      <c r="M12" s="58">
        <v>40920.4369608005</v>
      </c>
      <c r="N12" s="37"/>
      <c r="O12" s="59"/>
      <c r="P12" s="12" t="s">
        <v>40</v>
      </c>
      <c r="Q12" s="78">
        <f>F7</f>
        <v>40</v>
      </c>
      <c r="R12" s="74">
        <f>H7</f>
        <v>1.61</v>
      </c>
    </row>
    <row r="13" s="1" customFormat="1" ht="18" customHeight="1" spans="1:18">
      <c r="A13" s="15"/>
      <c r="B13" s="18"/>
      <c r="C13" s="18"/>
      <c r="D13" s="12" t="s">
        <v>28</v>
      </c>
      <c r="E13" s="12">
        <v>127</v>
      </c>
      <c r="F13" s="12">
        <v>144</v>
      </c>
      <c r="G13" s="13">
        <f t="shared" si="0"/>
        <v>17</v>
      </c>
      <c r="H13" s="20">
        <v>2.67342294412278</v>
      </c>
      <c r="I13" s="12">
        <v>5</v>
      </c>
      <c r="J13" s="12">
        <v>23</v>
      </c>
      <c r="K13" s="14">
        <v>6.26086956521739</v>
      </c>
      <c r="L13" s="57">
        <v>72119.7253235</v>
      </c>
      <c r="M13" s="58">
        <v>26976.5491023585</v>
      </c>
      <c r="N13" s="37"/>
      <c r="O13" s="59"/>
      <c r="P13" s="23" t="s">
        <v>29</v>
      </c>
      <c r="Q13" s="60">
        <f>SUM(Q9:Q12)</f>
        <v>657</v>
      </c>
      <c r="R13" s="77">
        <f>AVERAGE(R9:R11)</f>
        <v>3.03112110144641</v>
      </c>
    </row>
    <row r="14" s="1" customFormat="1" ht="18" customHeight="1" spans="1:18">
      <c r="A14" s="22"/>
      <c r="B14" s="23" t="s">
        <v>7</v>
      </c>
      <c r="C14" s="23">
        <f t="shared" ref="C14:G14" si="1">SUM(C2:C13)</f>
        <v>7912</v>
      </c>
      <c r="D14" s="23"/>
      <c r="E14" s="23">
        <f t="shared" si="1"/>
        <v>7939</v>
      </c>
      <c r="F14" s="23">
        <f t="shared" si="1"/>
        <v>7912</v>
      </c>
      <c r="G14" s="24">
        <f t="shared" si="1"/>
        <v>-27</v>
      </c>
      <c r="H14" s="25">
        <f>L14/M14</f>
        <v>3.71109694870257</v>
      </c>
      <c r="I14" s="23">
        <f>SUM(I3:I13)</f>
        <v>192</v>
      </c>
      <c r="J14" s="23">
        <f t="shared" ref="J14:M14" si="2">SUM(J2:J13)</f>
        <v>2025</v>
      </c>
      <c r="K14" s="25"/>
      <c r="L14" s="81">
        <f t="shared" si="2"/>
        <v>2765313.467341</v>
      </c>
      <c r="M14" s="67">
        <f t="shared" si="2"/>
        <v>745147.191131123</v>
      </c>
      <c r="N14" s="37"/>
      <c r="O14" s="12" t="s">
        <v>33</v>
      </c>
      <c r="P14" s="12" t="s">
        <v>34</v>
      </c>
      <c r="Q14" s="78">
        <f>F8</f>
        <v>664</v>
      </c>
      <c r="R14" s="74">
        <f>H8</f>
        <v>4.03933643182398</v>
      </c>
    </row>
    <row r="15" s="1" customFormat="1" ht="18" customHeight="1" spans="1:18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50" t="s">
        <v>16</v>
      </c>
      <c r="J15" s="51" t="s">
        <v>17</v>
      </c>
      <c r="K15" s="52" t="s">
        <v>18</v>
      </c>
      <c r="L15" s="53" t="s">
        <v>3</v>
      </c>
      <c r="M15" s="54" t="s">
        <v>4</v>
      </c>
      <c r="N15" s="55"/>
      <c r="O15" s="12"/>
      <c r="P15" s="12" t="s">
        <v>26</v>
      </c>
      <c r="Q15" s="75">
        <f>F21</f>
        <v>6</v>
      </c>
      <c r="R15" s="68">
        <f>H21</f>
        <v>0</v>
      </c>
    </row>
    <row r="16" s="1" customFormat="1" ht="18" customHeight="1" spans="1:18">
      <c r="A16" s="11">
        <v>43418</v>
      </c>
      <c r="B16" s="26" t="s">
        <v>41</v>
      </c>
      <c r="C16" s="26">
        <f>F16+F17</f>
        <v>995</v>
      </c>
      <c r="D16" s="12" t="s">
        <v>21</v>
      </c>
      <c r="E16" s="27">
        <v>726</v>
      </c>
      <c r="F16" s="27">
        <v>693</v>
      </c>
      <c r="G16" s="13">
        <f t="shared" ref="G16:G27" si="3">F16-E16</f>
        <v>-33</v>
      </c>
      <c r="H16" s="14">
        <v>2.7</v>
      </c>
      <c r="I16" s="12">
        <v>57</v>
      </c>
      <c r="J16" s="12">
        <v>146</v>
      </c>
      <c r="K16" s="14">
        <v>4.7</v>
      </c>
      <c r="L16" s="57">
        <v>181335.22</v>
      </c>
      <c r="M16" s="58">
        <v>66724.3269</v>
      </c>
      <c r="N16" s="37"/>
      <c r="O16" s="12"/>
      <c r="P16" s="12" t="s">
        <v>37</v>
      </c>
      <c r="Q16" s="78">
        <f>F24</f>
        <v>101</v>
      </c>
      <c r="R16" s="74">
        <f>H24</f>
        <v>3.0641598408911</v>
      </c>
    </row>
    <row r="17" s="1" customFormat="1" ht="18" customHeight="1" spans="1:18">
      <c r="A17" s="15"/>
      <c r="B17" s="28"/>
      <c r="C17" s="28"/>
      <c r="D17" s="12" t="s">
        <v>20</v>
      </c>
      <c r="E17" s="27">
        <v>269</v>
      </c>
      <c r="F17" s="27">
        <v>302</v>
      </c>
      <c r="G17" s="13">
        <f t="shared" si="3"/>
        <v>33</v>
      </c>
      <c r="H17" s="14">
        <v>3.1</v>
      </c>
      <c r="I17" s="12">
        <v>17</v>
      </c>
      <c r="J17" s="12">
        <v>58</v>
      </c>
      <c r="K17" s="14">
        <v>5.2</v>
      </c>
      <c r="L17" s="57">
        <v>92136.24</v>
      </c>
      <c r="M17" s="58">
        <v>30104.2665</v>
      </c>
      <c r="N17" s="37"/>
      <c r="O17" s="12"/>
      <c r="P17" s="23" t="s">
        <v>29</v>
      </c>
      <c r="Q17" s="60">
        <f>SUM(Q14:Q16)</f>
        <v>771</v>
      </c>
      <c r="R17" s="77">
        <f>AVERAGE(R14:R16)</f>
        <v>2.36783209090503</v>
      </c>
    </row>
    <row r="18" s="1" customFormat="1" ht="18" customHeight="1" spans="1:18">
      <c r="A18" s="15"/>
      <c r="B18" s="26" t="s">
        <v>42</v>
      </c>
      <c r="C18" s="26">
        <f>SUM(F18:F22)</f>
        <v>2245</v>
      </c>
      <c r="D18" s="12" t="s">
        <v>21</v>
      </c>
      <c r="E18" s="27">
        <v>842</v>
      </c>
      <c r="F18" s="27">
        <v>827</v>
      </c>
      <c r="G18" s="13">
        <f t="shared" si="3"/>
        <v>-15</v>
      </c>
      <c r="H18" s="14">
        <v>2.61910333878173</v>
      </c>
      <c r="I18" s="12">
        <v>22</v>
      </c>
      <c r="J18" s="12">
        <v>121</v>
      </c>
      <c r="K18" s="14">
        <v>6.83471074380165</v>
      </c>
      <c r="L18" s="57">
        <v>239561.138424067</v>
      </c>
      <c r="M18" s="58">
        <v>91466.852367688</v>
      </c>
      <c r="N18" s="49"/>
      <c r="O18" s="12" t="s">
        <v>28</v>
      </c>
      <c r="P18" s="12" t="s">
        <v>40</v>
      </c>
      <c r="Q18" s="76">
        <f>F5</f>
        <v>287</v>
      </c>
      <c r="R18" s="14">
        <f>H5</f>
        <v>2.42</v>
      </c>
    </row>
    <row r="19" s="1" customFormat="1" ht="18" customHeight="1" spans="1:18">
      <c r="A19" s="15"/>
      <c r="B19" s="28"/>
      <c r="C19" s="28"/>
      <c r="D19" s="12" t="s">
        <v>25</v>
      </c>
      <c r="E19" s="27">
        <v>84</v>
      </c>
      <c r="F19" s="27">
        <v>88</v>
      </c>
      <c r="G19" s="17">
        <f t="shared" si="3"/>
        <v>4</v>
      </c>
      <c r="H19" s="14">
        <v>2.91209018104065</v>
      </c>
      <c r="I19" s="12">
        <v>22</v>
      </c>
      <c r="J19" s="12">
        <v>20</v>
      </c>
      <c r="K19" s="14">
        <v>4.4</v>
      </c>
      <c r="L19" s="57">
        <v>38463.317029791</v>
      </c>
      <c r="M19" s="85">
        <v>13208.147632312</v>
      </c>
      <c r="N19" s="49"/>
      <c r="O19" s="12"/>
      <c r="P19" s="12" t="s">
        <v>43</v>
      </c>
      <c r="Q19" s="76">
        <f>F13</f>
        <v>144</v>
      </c>
      <c r="R19" s="14">
        <f>H13</f>
        <v>2.67342294412278</v>
      </c>
    </row>
    <row r="20" s="1" customFormat="1" ht="18" customHeight="1" spans="1:18">
      <c r="A20" s="15"/>
      <c r="B20" s="28"/>
      <c r="C20" s="28"/>
      <c r="D20" s="12" t="s">
        <v>31</v>
      </c>
      <c r="E20" s="27">
        <v>345</v>
      </c>
      <c r="F20" s="27">
        <v>373</v>
      </c>
      <c r="G20" s="17">
        <f t="shared" si="3"/>
        <v>28</v>
      </c>
      <c r="H20" s="14">
        <v>2.74609728526201</v>
      </c>
      <c r="I20" s="12">
        <v>13</v>
      </c>
      <c r="J20" s="12">
        <v>85</v>
      </c>
      <c r="K20" s="14">
        <v>4.38823529411765</v>
      </c>
      <c r="L20" s="57">
        <v>113559.919436052</v>
      </c>
      <c r="M20" s="85">
        <v>41353.2033426184</v>
      </c>
      <c r="N20" s="49"/>
      <c r="O20" s="12"/>
      <c r="P20" s="12" t="s">
        <v>37</v>
      </c>
      <c r="Q20" s="79">
        <f>F23</f>
        <v>192</v>
      </c>
      <c r="R20" s="74">
        <f>H23</f>
        <v>3.66322976099828</v>
      </c>
    </row>
    <row r="21" s="1" customFormat="1" ht="18" customHeight="1" spans="1:18">
      <c r="A21" s="15"/>
      <c r="B21" s="28"/>
      <c r="C21" s="28"/>
      <c r="D21" s="12" t="s">
        <v>33</v>
      </c>
      <c r="E21" s="27">
        <v>45</v>
      </c>
      <c r="F21" s="27">
        <v>6</v>
      </c>
      <c r="G21" s="17">
        <f t="shared" si="3"/>
        <v>-39</v>
      </c>
      <c r="H21" s="14"/>
      <c r="I21" s="12">
        <v>0</v>
      </c>
      <c r="J21" s="12">
        <v>4</v>
      </c>
      <c r="K21" s="14">
        <v>1.5</v>
      </c>
      <c r="L21" s="57">
        <v>2762.69775187344</v>
      </c>
      <c r="M21" s="85"/>
      <c r="N21" s="49"/>
      <c r="O21" s="12"/>
      <c r="P21" s="23" t="s">
        <v>29</v>
      </c>
      <c r="Q21" s="76">
        <f>Q20+Q19+Q18</f>
        <v>623</v>
      </c>
      <c r="R21" s="77">
        <f>AVERAGE(R18:R20)</f>
        <v>2.91888423504035</v>
      </c>
    </row>
    <row r="22" s="1" customFormat="1" ht="18" customHeight="1" spans="1:18">
      <c r="A22" s="15"/>
      <c r="B22" s="29"/>
      <c r="C22" s="29"/>
      <c r="D22" s="12" t="s">
        <v>20</v>
      </c>
      <c r="E22" s="27">
        <v>931</v>
      </c>
      <c r="F22" s="27">
        <v>951</v>
      </c>
      <c r="G22" s="13">
        <f t="shared" si="3"/>
        <v>20</v>
      </c>
      <c r="H22" s="14">
        <v>3.01857014832158</v>
      </c>
      <c r="I22" s="12">
        <v>18</v>
      </c>
      <c r="J22" s="12">
        <v>149</v>
      </c>
      <c r="K22" s="14">
        <v>6.38255033557047</v>
      </c>
      <c r="L22" s="57">
        <v>299763.354757138</v>
      </c>
      <c r="M22" s="85">
        <v>99306.4066852368</v>
      </c>
      <c r="N22" s="49"/>
      <c r="O22" s="16" t="s">
        <v>20</v>
      </c>
      <c r="P22" s="12" t="s">
        <v>44</v>
      </c>
      <c r="Q22" s="78">
        <f>F2</f>
        <v>1537</v>
      </c>
      <c r="R22" s="14">
        <f>H2</f>
        <v>3.8461718010583</v>
      </c>
    </row>
    <row r="23" s="1" customFormat="1" ht="18" customHeight="1" spans="1:19">
      <c r="A23" s="15"/>
      <c r="B23" s="26" t="s">
        <v>45</v>
      </c>
      <c r="C23" s="26">
        <f>SUM(F23:F26)</f>
        <v>459</v>
      </c>
      <c r="D23" s="30" t="s">
        <v>28</v>
      </c>
      <c r="E23" s="12">
        <v>125</v>
      </c>
      <c r="F23" s="12">
        <v>192</v>
      </c>
      <c r="G23" s="17">
        <f t="shared" si="3"/>
        <v>67</v>
      </c>
      <c r="H23" s="74">
        <v>3.66322976099828</v>
      </c>
      <c r="I23" s="12">
        <v>10</v>
      </c>
      <c r="J23" s="12">
        <v>42</v>
      </c>
      <c r="K23" s="14">
        <v>4.57142857142857</v>
      </c>
      <c r="L23" s="57">
        <v>83420.64330625</v>
      </c>
      <c r="M23" s="58">
        <v>22772.43</v>
      </c>
      <c r="N23" s="37"/>
      <c r="O23" s="19"/>
      <c r="P23" s="31" t="s">
        <v>26</v>
      </c>
      <c r="Q23" s="78">
        <f>F22</f>
        <v>951</v>
      </c>
      <c r="R23" s="14">
        <f>H22</f>
        <v>3.01857014832158</v>
      </c>
      <c r="S23" s="37"/>
    </row>
    <row r="24" s="1" customFormat="1" ht="18" customHeight="1" spans="1:18">
      <c r="A24" s="15"/>
      <c r="B24" s="28"/>
      <c r="C24" s="28"/>
      <c r="D24" s="30" t="s">
        <v>33</v>
      </c>
      <c r="E24" s="12">
        <v>115</v>
      </c>
      <c r="F24" s="12">
        <v>101</v>
      </c>
      <c r="G24" s="13">
        <f t="shared" si="3"/>
        <v>-14</v>
      </c>
      <c r="H24" s="74">
        <v>3.0641598408911</v>
      </c>
      <c r="I24" s="12">
        <v>15</v>
      </c>
      <c r="J24" s="12">
        <v>48</v>
      </c>
      <c r="K24" s="14">
        <v>2.10416666666667</v>
      </c>
      <c r="L24" s="57">
        <v>32400.0891</v>
      </c>
      <c r="M24" s="58">
        <v>10573.89</v>
      </c>
      <c r="N24" s="37"/>
      <c r="O24" s="19"/>
      <c r="P24" s="31" t="s">
        <v>24</v>
      </c>
      <c r="Q24" s="78">
        <f>F17</f>
        <v>302</v>
      </c>
      <c r="R24" s="14">
        <f>H17</f>
        <v>3.1</v>
      </c>
    </row>
    <row r="25" s="1" customFormat="1" ht="18" customHeight="1" spans="1:18">
      <c r="A25" s="15"/>
      <c r="B25" s="28"/>
      <c r="C25" s="28"/>
      <c r="D25" s="30" t="s">
        <v>31</v>
      </c>
      <c r="E25" s="12">
        <v>74</v>
      </c>
      <c r="F25" s="12">
        <v>65</v>
      </c>
      <c r="G25" s="13">
        <f t="shared" si="3"/>
        <v>-9</v>
      </c>
      <c r="H25" s="74">
        <v>3.03924645595738</v>
      </c>
      <c r="I25" s="12">
        <v>16</v>
      </c>
      <c r="J25" s="12">
        <v>34</v>
      </c>
      <c r="K25" s="14">
        <v>1.91176470588235</v>
      </c>
      <c r="L25" s="57">
        <v>23126.2949176</v>
      </c>
      <c r="M25" s="58">
        <v>7609.22</v>
      </c>
      <c r="N25" s="37"/>
      <c r="O25" s="19"/>
      <c r="P25" s="31" t="s">
        <v>46</v>
      </c>
      <c r="Q25" s="78">
        <f>F27</f>
        <v>121</v>
      </c>
      <c r="R25" s="14">
        <f>H27</f>
        <v>3</v>
      </c>
    </row>
    <row r="26" s="1" customFormat="1" ht="18" customHeight="1" spans="1:18">
      <c r="A26" s="15"/>
      <c r="B26" s="28"/>
      <c r="C26" s="28"/>
      <c r="D26" s="30" t="s">
        <v>47</v>
      </c>
      <c r="E26" s="12">
        <v>120</v>
      </c>
      <c r="F26" s="12">
        <v>101</v>
      </c>
      <c r="G26" s="13">
        <f t="shared" si="3"/>
        <v>-19</v>
      </c>
      <c r="H26" s="84">
        <v>1.52047214652571</v>
      </c>
      <c r="I26" s="12">
        <v>16</v>
      </c>
      <c r="J26" s="12">
        <v>45</v>
      </c>
      <c r="K26" s="62">
        <v>2.24444444444444</v>
      </c>
      <c r="L26" s="57">
        <v>28199.269413603</v>
      </c>
      <c r="M26" s="58">
        <v>18546.39</v>
      </c>
      <c r="N26" s="37"/>
      <c r="O26" s="18"/>
      <c r="P26" s="23" t="s">
        <v>29</v>
      </c>
      <c r="Q26" s="60">
        <f>SUM(Q22:Q25)</f>
        <v>2911</v>
      </c>
      <c r="R26" s="80">
        <f>AVERAGE(R22:R25)</f>
        <v>3.24118548734497</v>
      </c>
    </row>
    <row r="27" s="1" customFormat="1" ht="18" customHeight="1" spans="1:18">
      <c r="A27" s="15"/>
      <c r="B27" s="31" t="s">
        <v>48</v>
      </c>
      <c r="C27" s="31">
        <f>F27</f>
        <v>121</v>
      </c>
      <c r="D27" s="30" t="s">
        <v>20</v>
      </c>
      <c r="E27" s="12">
        <v>122</v>
      </c>
      <c r="F27" s="12">
        <v>121</v>
      </c>
      <c r="G27" s="13">
        <f t="shared" si="3"/>
        <v>-1</v>
      </c>
      <c r="H27" s="62">
        <v>3</v>
      </c>
      <c r="I27" s="12">
        <v>12</v>
      </c>
      <c r="J27" s="12">
        <v>84</v>
      </c>
      <c r="K27" s="62">
        <v>1.44</v>
      </c>
      <c r="L27" s="57">
        <v>41606.33</v>
      </c>
      <c r="M27" s="58">
        <v>14048.7</v>
      </c>
      <c r="N27" s="49"/>
      <c r="O27" s="12" t="s">
        <v>49</v>
      </c>
      <c r="P27" s="12" t="s">
        <v>43</v>
      </c>
      <c r="Q27" s="12">
        <f>F12</f>
        <v>319</v>
      </c>
      <c r="R27" s="14">
        <f>H12</f>
        <v>4.2640511089153</v>
      </c>
    </row>
    <row r="28" s="1" customFormat="1" ht="18" customHeight="1" spans="1:18">
      <c r="A28" s="15"/>
      <c r="B28" s="23"/>
      <c r="C28" s="23">
        <f t="shared" ref="C28:G28" si="4">SUM(C16:C27)</f>
        <v>3820</v>
      </c>
      <c r="D28" s="23"/>
      <c r="E28" s="23">
        <f t="shared" si="4"/>
        <v>3798</v>
      </c>
      <c r="F28" s="23">
        <f t="shared" si="4"/>
        <v>3820</v>
      </c>
      <c r="G28" s="32">
        <f t="shared" si="4"/>
        <v>22</v>
      </c>
      <c r="H28" s="25">
        <f>L28/M28</f>
        <v>2.82967373117383</v>
      </c>
      <c r="I28" s="66">
        <f t="shared" ref="I28:M28" si="5">SUM(I16:I27)</f>
        <v>218</v>
      </c>
      <c r="J28" s="66">
        <f t="shared" si="5"/>
        <v>836</v>
      </c>
      <c r="K28" s="25"/>
      <c r="L28" s="67">
        <f t="shared" si="5"/>
        <v>1176334.51413637</v>
      </c>
      <c r="M28" s="67">
        <f t="shared" si="5"/>
        <v>415713.833427855</v>
      </c>
      <c r="N28"/>
      <c r="O28" s="14" t="s">
        <v>30</v>
      </c>
      <c r="P28" s="12" t="s">
        <v>40</v>
      </c>
      <c r="Q28" s="60">
        <f>F6</f>
        <v>45</v>
      </c>
      <c r="R28" s="14">
        <f>H7</f>
        <v>1.61</v>
      </c>
    </row>
    <row r="29" s="1" customFormat="1" ht="18" customHeight="1" spans="1:18">
      <c r="A29" s="22"/>
      <c r="B29" s="12" t="s">
        <v>50</v>
      </c>
      <c r="C29" s="12"/>
      <c r="D29" s="12"/>
      <c r="E29" s="33">
        <f t="shared" ref="E29:G29" si="6">E28+E14</f>
        <v>11737</v>
      </c>
      <c r="F29" s="33">
        <f t="shared" si="6"/>
        <v>11732</v>
      </c>
      <c r="G29" s="34">
        <f t="shared" si="6"/>
        <v>-5</v>
      </c>
      <c r="H29" s="14">
        <f>L29/M29</f>
        <v>3.39545208090249</v>
      </c>
      <c r="I29" s="69">
        <f t="shared" ref="I29:M29" si="7">I28+I14</f>
        <v>410</v>
      </c>
      <c r="J29" s="69">
        <f t="shared" si="7"/>
        <v>2861</v>
      </c>
      <c r="K29" s="14"/>
      <c r="L29" s="58">
        <f t="shared" si="7"/>
        <v>3941647.98147737</v>
      </c>
      <c r="M29" s="58">
        <f t="shared" si="7"/>
        <v>1160861.02455898</v>
      </c>
      <c r="N29" s="37"/>
      <c r="O29" s="14"/>
      <c r="P29" s="12" t="s">
        <v>37</v>
      </c>
      <c r="Q29" s="60">
        <f>F26</f>
        <v>101</v>
      </c>
      <c r="R29" s="14">
        <f>H26</f>
        <v>1.52047214652571</v>
      </c>
    </row>
    <row r="30" s="1" customFormat="1" ht="18" customHeight="1" spans="1:18">
      <c r="A30" s="35"/>
      <c r="B30" s="5"/>
      <c r="C30" s="5"/>
      <c r="D30" s="5"/>
      <c r="E30" s="5"/>
      <c r="F30" s="36"/>
      <c r="G30" s="37"/>
      <c r="N30" s="37"/>
      <c r="O30" s="14" t="s">
        <v>51</v>
      </c>
      <c r="P30" s="12" t="s">
        <v>34</v>
      </c>
      <c r="Q30" s="78">
        <f>F10</f>
        <v>245</v>
      </c>
      <c r="R30" s="74">
        <f>H10</f>
        <v>5.73480560889422</v>
      </c>
    </row>
    <row r="31" s="1" customFormat="1" ht="18" customHeight="1" spans="1:18">
      <c r="A31" s="38"/>
      <c r="B31" s="39"/>
      <c r="C31" s="39"/>
      <c r="D31" s="5"/>
      <c r="E31" s="40"/>
      <c r="F31" s="36"/>
      <c r="G31" s="37"/>
      <c r="H31" s="4"/>
      <c r="I31" s="4"/>
      <c r="J31" s="4"/>
      <c r="K31" s="4"/>
      <c r="M31" s="4"/>
      <c r="N31" s="5"/>
      <c r="O31" s="14" t="s">
        <v>36</v>
      </c>
      <c r="P31" s="14" t="s">
        <v>34</v>
      </c>
      <c r="Q31" s="60">
        <f>F11</f>
        <v>148</v>
      </c>
      <c r="R31" s="74">
        <f>H11</f>
        <v>10.8108451860801</v>
      </c>
    </row>
    <row r="32" s="1" customFormat="1" ht="18" customHeight="1" spans="1:18">
      <c r="A32" s="38"/>
      <c r="B32" s="41"/>
      <c r="C32" s="41"/>
      <c r="D32" s="41"/>
      <c r="E32" s="41"/>
      <c r="F32" s="41"/>
      <c r="G32" s="37"/>
      <c r="N32" s="37"/>
      <c r="O32" s="37"/>
      <c r="P32" s="37"/>
      <c r="Q32" s="6">
        <f>Q31+Q30+Q29+Q28+Q27+Q26+Q21+Q17+Q13+Q8+Q5</f>
        <v>11732</v>
      </c>
      <c r="R32" s="1">
        <f>R31+R28+R27+R24+R23+R22+R30+R20+R19+R18+R16+R15+R14+R11+R10+R9+R7+R6+R4+R3+R2+R25+R29</f>
        <v>78.5136164416665</v>
      </c>
    </row>
    <row r="33" s="1" customFormat="1" ht="18" customHeight="1" spans="1:17">
      <c r="A33" s="38"/>
      <c r="B33"/>
      <c r="G33" s="37"/>
      <c r="H33" s="4"/>
      <c r="I33" s="4"/>
      <c r="J33" s="4"/>
      <c r="K33" s="4"/>
      <c r="L33" s="5"/>
      <c r="M33" s="4"/>
      <c r="N33" s="5"/>
      <c r="O33" s="37"/>
      <c r="P33" s="37"/>
      <c r="Q33" s="6"/>
    </row>
    <row r="34" s="1" customFormat="1" ht="18" customHeight="1" spans="1:17">
      <c r="A34" s="38"/>
      <c r="B34"/>
      <c r="C34" s="5"/>
      <c r="D34" s="36"/>
      <c r="E34" s="5"/>
      <c r="F34" s="36"/>
      <c r="G34" s="42"/>
      <c r="H34" s="42"/>
      <c r="I34" s="42"/>
      <c r="J34" s="42"/>
      <c r="K34" s="42"/>
      <c r="L34" s="5"/>
      <c r="M34" s="42"/>
      <c r="N34" s="37"/>
      <c r="O34" s="37"/>
      <c r="P34" s="70"/>
      <c r="Q34" s="37"/>
    </row>
    <row r="35" s="1" customFormat="1" ht="18" customHeight="1" spans="1:16">
      <c r="A35" s="38"/>
      <c r="B35"/>
      <c r="C35" s="43"/>
      <c r="D35" s="5"/>
      <c r="E35" s="5"/>
      <c r="F35" s="5"/>
      <c r="G35" s="42"/>
      <c r="H35" s="42">
        <f>H25+H24+H23+H22+H21+H20+H19+H18+H17+H16+H13+H12+H11+H10+H9+H8+H7+H5+H4+H3+H2+H26+H27</f>
        <v>78.5136164416665</v>
      </c>
      <c r="I35" s="42"/>
      <c r="J35" s="42"/>
      <c r="K35" s="42"/>
      <c r="L35" s="5"/>
      <c r="M35" s="42"/>
      <c r="N35" s="49"/>
      <c r="O35" s="37"/>
      <c r="P35" s="37"/>
    </row>
    <row r="36" s="1" customFormat="1" ht="18" customHeight="1" spans="1:15">
      <c r="A36" s="38"/>
      <c r="B36"/>
      <c r="C36" s="43"/>
      <c r="D36" s="5"/>
      <c r="E36" s="5"/>
      <c r="F36" s="42"/>
      <c r="G36" s="42"/>
      <c r="H36" s="44"/>
      <c r="I36" s="44"/>
      <c r="J36" s="44"/>
      <c r="K36" s="44"/>
      <c r="L36" s="5"/>
      <c r="M36" s="44"/>
      <c r="N36" s="49"/>
      <c r="O36" s="49"/>
    </row>
    <row r="37" s="1" customFormat="1" ht="18" customHeight="1" spans="1:15">
      <c r="A37" s="45"/>
      <c r="B37"/>
      <c r="C37" s="43"/>
      <c r="D37" s="5"/>
      <c r="E37" s="5"/>
      <c r="F37" s="42"/>
      <c r="G37" s="5"/>
      <c r="H37" s="5"/>
      <c r="I37" s="5"/>
      <c r="J37" s="5"/>
      <c r="K37" s="5"/>
      <c r="L37" s="5"/>
      <c r="M37" s="5"/>
      <c r="N37" s="49"/>
      <c r="O37" s="49"/>
    </row>
    <row r="38" s="1" customFormat="1" ht="18" customHeight="1" spans="1:15">
      <c r="A38" s="45"/>
      <c r="B38"/>
      <c r="C38" s="43"/>
      <c r="D38" s="5"/>
      <c r="E38" s="5"/>
      <c r="F38" s="5"/>
      <c r="G38" s="5"/>
      <c r="H38" s="46"/>
      <c r="I38" s="46"/>
      <c r="J38" s="46"/>
      <c r="K38" s="46"/>
      <c r="L38" s="5"/>
      <c r="M38" s="46"/>
      <c r="N38" s="49"/>
      <c r="O38" s="49"/>
    </row>
    <row r="39" s="1" customFormat="1" ht="18" customHeight="1" spans="1:16">
      <c r="A39" s="45"/>
      <c r="B39"/>
      <c r="C39" s="43"/>
      <c r="D39" s="42"/>
      <c r="E39" s="5"/>
      <c r="F39" s="42"/>
      <c r="G39" s="42"/>
      <c r="H39" s="42"/>
      <c r="I39" s="42"/>
      <c r="J39" s="42"/>
      <c r="K39" s="42"/>
      <c r="L39" s="5"/>
      <c r="M39" s="42"/>
      <c r="N39" s="46"/>
      <c r="O39" s="37"/>
      <c r="P39" s="6"/>
    </row>
    <row r="40" s="1" customFormat="1" ht="18" customHeight="1" spans="1:16">
      <c r="A40" s="45"/>
      <c r="B40" s="5"/>
      <c r="C40" s="5"/>
      <c r="D40" s="42"/>
      <c r="E40" s="5"/>
      <c r="F40" s="42"/>
      <c r="G40" s="5"/>
      <c r="H40" s="47"/>
      <c r="I40" s="47"/>
      <c r="J40" s="47"/>
      <c r="K40" s="47"/>
      <c r="L40" s="5"/>
      <c r="M40" s="47"/>
      <c r="N40" s="5"/>
      <c r="O40" s="5"/>
      <c r="P40" s="6"/>
    </row>
    <row r="41" s="1" customFormat="1" ht="18" customHeight="1" spans="1:15">
      <c r="A41" s="45"/>
      <c r="B41" s="5"/>
      <c r="C41" s="5"/>
      <c r="D41" s="42"/>
      <c r="E41" s="5"/>
      <c r="F41" s="42"/>
      <c r="G41" s="5"/>
      <c r="H41" s="48"/>
      <c r="I41" s="48"/>
      <c r="J41" s="48"/>
      <c r="K41" s="48"/>
      <c r="L41" s="37"/>
      <c r="M41" s="48"/>
      <c r="N41" s="47"/>
      <c r="O41" s="5"/>
    </row>
    <row r="42" s="1" customFormat="1" ht="18" customHeight="1" spans="1:14">
      <c r="A42" s="38" t="s">
        <v>60</v>
      </c>
      <c r="B42" s="42"/>
      <c r="C42" s="42"/>
      <c r="D42" s="42"/>
      <c r="E42" s="42"/>
      <c r="F42" s="42"/>
      <c r="G42" s="5"/>
      <c r="H42" s="48"/>
      <c r="I42" s="48"/>
      <c r="J42" s="48"/>
      <c r="K42" s="48"/>
      <c r="L42" s="37"/>
      <c r="M42" s="48"/>
      <c r="N42" s="48"/>
    </row>
    <row r="43" s="1" customFormat="1" ht="18" customHeight="1" spans="1:14">
      <c r="A43" s="49" t="s">
        <v>61</v>
      </c>
      <c r="B43" s="49" t="s">
        <v>62</v>
      </c>
      <c r="C43" s="49" t="s">
        <v>63</v>
      </c>
      <c r="D43" s="5"/>
      <c r="E43" s="5"/>
      <c r="F43" s="42"/>
      <c r="G43" s="42"/>
      <c r="H43" s="42"/>
      <c r="I43" s="42"/>
      <c r="J43" s="42"/>
      <c r="K43" s="42"/>
      <c r="L43" s="70"/>
      <c r="M43" s="42"/>
      <c r="N43" s="48"/>
    </row>
    <row r="44" s="1" customFormat="1" ht="18" customHeight="1" spans="1:15">
      <c r="A44" s="49" t="s">
        <v>64</v>
      </c>
      <c r="B44" s="49" t="s">
        <v>65</v>
      </c>
      <c r="C44" s="49">
        <v>6.97487235</v>
      </c>
      <c r="D44" s="5"/>
      <c r="E44" s="5"/>
      <c r="F44" s="5"/>
      <c r="G44" s="5"/>
      <c r="H44" s="46"/>
      <c r="I44" s="46"/>
      <c r="J44" s="46"/>
      <c r="K44" s="46"/>
      <c r="L44" s="42"/>
      <c r="M44" s="46"/>
      <c r="N44" s="5"/>
      <c r="O44" s="37"/>
    </row>
    <row r="45" s="1" customFormat="1" ht="18" customHeight="1" spans="1:17">
      <c r="A45" s="49" t="s">
        <v>66</v>
      </c>
      <c r="B45" s="49" t="s">
        <v>67</v>
      </c>
      <c r="C45" s="49">
        <v>0.88897875</v>
      </c>
      <c r="D45" s="5"/>
      <c r="E45" s="5"/>
      <c r="F45" s="5"/>
      <c r="G45" s="47"/>
      <c r="H45" s="37"/>
      <c r="I45" s="37"/>
      <c r="J45" s="37"/>
      <c r="K45" s="37"/>
      <c r="L45" s="5"/>
      <c r="M45" s="37"/>
      <c r="N45" s="46"/>
      <c r="O45" s="37"/>
      <c r="Q45" s="6"/>
    </row>
    <row r="46" s="1" customFormat="1" ht="18" customHeight="1" spans="1:15">
      <c r="A46" s="49" t="s">
        <v>68</v>
      </c>
      <c r="B46" s="49" t="s">
        <v>69</v>
      </c>
      <c r="C46" s="49">
        <v>0.06168455</v>
      </c>
      <c r="D46" s="42"/>
      <c r="E46" s="5"/>
      <c r="F46" s="5"/>
      <c r="G46" s="5"/>
      <c r="H46" s="5"/>
      <c r="I46" s="71"/>
      <c r="J46" s="71"/>
      <c r="K46" s="71"/>
      <c r="L46" s="5"/>
      <c r="M46" s="5"/>
      <c r="N46" s="37"/>
      <c r="O46" s="37"/>
    </row>
    <row r="47" s="1" customFormat="1" ht="18" customHeight="1" spans="1:17">
      <c r="A47" s="49" t="s">
        <v>70</v>
      </c>
      <c r="B47" s="49" t="s">
        <v>71</v>
      </c>
      <c r="C47" s="49">
        <v>1.8962</v>
      </c>
      <c r="D47" s="42"/>
      <c r="E47" s="5"/>
      <c r="F47" s="5"/>
      <c r="G47" s="5"/>
      <c r="H47" s="5"/>
      <c r="I47" s="5"/>
      <c r="J47" s="5"/>
      <c r="K47" s="5"/>
      <c r="L47" s="5"/>
      <c r="M47" s="5"/>
      <c r="N47" s="5"/>
      <c r="O47" s="37"/>
      <c r="Q47" s="6"/>
    </row>
    <row r="48" s="1" customFormat="1" ht="18" customHeight="1" spans="1:14">
      <c r="A48" s="49" t="s">
        <v>72</v>
      </c>
      <c r="B48" s="49" t="s">
        <v>73</v>
      </c>
      <c r="C48" s="49">
        <v>0.2251</v>
      </c>
      <c r="D48" s="42"/>
      <c r="L48" s="5"/>
      <c r="N48" s="5"/>
    </row>
    <row r="49" s="1" customFormat="1" ht="18" customHeight="1" spans="1:14">
      <c r="A49" s="49" t="s">
        <v>74</v>
      </c>
      <c r="B49" s="49" t="s">
        <v>75</v>
      </c>
      <c r="C49" s="49">
        <v>5.03621405</v>
      </c>
      <c r="D49" s="42"/>
      <c r="F49" s="3"/>
      <c r="G49" s="4"/>
      <c r="H49" s="5"/>
      <c r="I49" s="5"/>
      <c r="J49" s="5"/>
      <c r="K49" s="5"/>
      <c r="L49" s="5"/>
      <c r="M49" s="5"/>
      <c r="N49" s="5"/>
    </row>
    <row r="50" s="1" customFormat="1" ht="18" customHeight="1" spans="1:14">
      <c r="A50" s="49" t="s">
        <v>76</v>
      </c>
      <c r="B50" s="49" t="s">
        <v>77</v>
      </c>
      <c r="C50" s="49">
        <v>0.2093</v>
      </c>
      <c r="F50" s="3"/>
      <c r="G50" s="4"/>
      <c r="H50" s="5"/>
      <c r="I50" s="5"/>
      <c r="J50" s="5"/>
      <c r="K50" s="5"/>
      <c r="L50" s="5"/>
      <c r="M50" s="5"/>
      <c r="N50" s="5"/>
    </row>
    <row r="51" s="1" customFormat="1" ht="18" customHeight="1" spans="1:17">
      <c r="A51" s="49" t="s">
        <v>78</v>
      </c>
      <c r="B51" s="49" t="s">
        <v>79</v>
      </c>
      <c r="C51" s="49">
        <v>0.8637</v>
      </c>
      <c r="F51" s="3"/>
      <c r="G51" s="4"/>
      <c r="H51" s="5"/>
      <c r="I51" s="5"/>
      <c r="J51" s="5"/>
      <c r="K51" s="5"/>
      <c r="L51" s="5"/>
      <c r="M51" s="5"/>
      <c r="N51" s="5"/>
      <c r="Q51" s="6"/>
    </row>
    <row r="52" s="1" customFormat="1" ht="18" customHeight="1" spans="1:17">
      <c r="A52" s="49" t="s">
        <v>80</v>
      </c>
      <c r="B52" s="49" t="s">
        <v>81</v>
      </c>
      <c r="C52" s="49">
        <v>1.6659</v>
      </c>
      <c r="N52" s="5"/>
      <c r="Q52" s="6"/>
    </row>
    <row r="53" s="1" customFormat="1" ht="18" customHeight="1" spans="1:17">
      <c r="A53" s="49" t="s">
        <v>82</v>
      </c>
      <c r="B53" s="49" t="s">
        <v>83</v>
      </c>
      <c r="C53" s="49">
        <v>7.90901855</v>
      </c>
      <c r="N53" s="5"/>
      <c r="Q53" s="6"/>
    </row>
    <row r="54" s="1" customFormat="1" ht="18" customHeight="1" spans="1:17">
      <c r="A54" s="49" t="s">
        <v>84</v>
      </c>
      <c r="B54" s="49" t="s">
        <v>85</v>
      </c>
      <c r="C54" s="49">
        <v>0.000457</v>
      </c>
      <c r="N54" s="5"/>
      <c r="Q54" s="6"/>
    </row>
    <row r="55" ht="15.6" spans="1:3">
      <c r="A55" s="49" t="s">
        <v>86</v>
      </c>
      <c r="B55" s="49" t="s">
        <v>87</v>
      </c>
      <c r="C55" s="49">
        <v>1.8567</v>
      </c>
    </row>
    <row r="56" ht="15.6" spans="1:3">
      <c r="A56" s="49" t="s">
        <v>88</v>
      </c>
      <c r="B56" s="49" t="s">
        <v>89</v>
      </c>
      <c r="C56" s="49">
        <v>4.9463</v>
      </c>
    </row>
    <row r="57" ht="15.6" spans="1:3">
      <c r="A57" s="49" t="s">
        <v>90</v>
      </c>
      <c r="B57" s="49" t="s">
        <v>91</v>
      </c>
      <c r="C57" s="49">
        <v>8.8875867</v>
      </c>
    </row>
  </sheetData>
  <mergeCells count="24">
    <mergeCell ref="B29:D29"/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C3:C4"/>
    <mergeCell ref="C5:C7"/>
    <mergeCell ref="C8:C11"/>
    <mergeCell ref="C12:C13"/>
    <mergeCell ref="C16:C17"/>
    <mergeCell ref="C18:C22"/>
    <mergeCell ref="C23:C26"/>
    <mergeCell ref="O2:O5"/>
    <mergeCell ref="O6:O8"/>
    <mergeCell ref="O9:O13"/>
    <mergeCell ref="O14:O17"/>
    <mergeCell ref="O18:O21"/>
    <mergeCell ref="O22:O26"/>
    <mergeCell ref="O28:O29"/>
  </mergeCells>
  <conditionalFormatting sqref="Q2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{4ebf4915-1b7c-4635-9216-c4a0954fbf39}</x14:id>
        </ext>
      </extLst>
    </cfRule>
  </conditionalFormatting>
  <conditionalFormatting sqref="Q2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{fa2767e1-6e92-4465-9a81-ba220097bda2}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{4a98de7d-9b53-45fd-870d-f02318ce2b01}</x14:id>
        </ext>
      </extLst>
    </cfRule>
  </conditionalFormatting>
  <conditionalFormatting sqref="R30">
    <cfRule type="aboveAverage" dxfId="0" priority="16"/>
    <cfRule type="aboveAverage" dxfId="1" priority="15" aboveAverage="0"/>
  </conditionalFormatting>
  <conditionalFormatting sqref="R31">
    <cfRule type="aboveAverage" dxfId="0" priority="2"/>
    <cfRule type="aboveAverage" dxfId="1" priority="1" aboveAverage="0"/>
  </conditionalFormatting>
  <conditionalFormatting sqref="Q2:Q5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{2e540f2c-320e-49fe-8668-dd9007e8ce9a}</x14:id>
        </ext>
      </extLst>
    </cfRule>
  </conditionalFormatting>
  <conditionalFormatting sqref="Q6:Q8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{46f91c01-9dc1-408c-8b01-49da426e5f46}</x14:id>
        </ext>
      </extLst>
    </cfRule>
  </conditionalFormatting>
  <conditionalFormatting sqref="Q9:Q1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{a56c1acc-0caf-4dda-9117-141a51dfcf37}</x14:id>
        </ext>
      </extLst>
    </cfRule>
  </conditionalFormatting>
  <conditionalFormatting sqref="Q14:Q17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{eb4e6468-2161-4832-8313-a7eeb63fba44}</x14:id>
        </ext>
      </extLst>
    </cfRule>
  </conditionalFormatting>
  <conditionalFormatting sqref="Q18:Q2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{bff3f622-e53c-413a-aba9-22d0a5f72495}</x14:id>
        </ext>
      </extLst>
    </cfRule>
  </conditionalFormatting>
  <conditionalFormatting sqref="Q22:Q2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{255e84a7-ea13-4501-ac61-c794c1f87d0a}</x14:id>
        </ext>
      </extLst>
    </cfRule>
  </conditionalFormatting>
  <conditionalFormatting sqref="Q23:Q2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{be393095-c209-4ecb-8e8c-c3140fb85444}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{3517a12d-4dd3-4189-9900-f002cc23a591}</x14:id>
        </ext>
      </extLst>
    </cfRule>
  </conditionalFormatting>
  <conditionalFormatting sqref="R3:R4">
    <cfRule type="aboveAverage" dxfId="0" priority="24"/>
    <cfRule type="aboveAverage" dxfId="1" priority="23" aboveAverage="0"/>
  </conditionalFormatting>
  <conditionalFormatting sqref="R6:R7">
    <cfRule type="aboveAverage" dxfId="0" priority="22"/>
    <cfRule type="aboveAverage" dxfId="1" priority="21" aboveAverage="0"/>
  </conditionalFormatting>
  <conditionalFormatting sqref="R9:R12">
    <cfRule type="aboveAverage" dxfId="0" priority="18"/>
    <cfRule type="aboveAverage" dxfId="1" priority="17" aboveAverage="0"/>
  </conditionalFormatting>
  <conditionalFormatting sqref="R14:R16">
    <cfRule type="aboveAverage" dxfId="0" priority="20"/>
    <cfRule type="aboveAverage" dxfId="1" priority="19" aboveAverage="0"/>
  </conditionalFormatting>
  <conditionalFormatting sqref="R18:R21">
    <cfRule type="aboveAverage" dxfId="0" priority="14"/>
    <cfRule type="aboveAverage" dxfId="1" priority="13" aboveAverage="0"/>
  </conditionalFormatting>
  <conditionalFormatting sqref="R22:R25">
    <cfRule type="aboveAverage" dxfId="0" priority="28"/>
    <cfRule type="aboveAverage" dxfId="1" priority="27" aboveAverage="0"/>
  </conditionalFormatting>
  <conditionalFormatting sqref="Q22 Q2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{f5109997-f5cf-4118-9dd5-2f1d00523d6d}</x14:id>
        </ext>
      </extLst>
    </cfRule>
  </conditionalFormatting>
  <pageMargins left="0.75" right="0.75" top="1" bottom="1" header="0.511805555555556" footer="0.511805555555556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bf4915-1b7c-4635-9216-c4a0954fbf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type="dataBar" id="{fa2767e1-6e92-4465-9a81-ba220097bd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4a98de7d-9b53-45fd-870d-f02318ce2b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type="dataBar" id="{2e540f2c-320e-49fe-8668-dd9007e8ce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type="dataBar" id="{46f91c01-9dc1-408c-8b01-49da426e5f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type="dataBar" id="{a56c1acc-0caf-4dda-9117-141a51dfcf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type="dataBar" id="{eb4e6468-2161-4832-8313-a7eeb63fba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type="dataBar" id="{bff3f622-e53c-413a-aba9-22d0a5f724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type="dataBar" id="{255e84a7-ea13-4501-ac61-c794c1f87d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type="dataBar" id="{be393095-c209-4ecb-8e8c-c3140fb854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517a12d-4dd3-4189-9900-f002cc23a5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type="dataBar" id="{f5109997-f5cf-4118-9dd5-2f1d00523d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7"/>
  <sheetViews>
    <sheetView topLeftCell="A10" workbookViewId="0">
      <selection activeCell="A1" sqref="$A1:$XFD1048576"/>
    </sheetView>
  </sheetViews>
  <sheetFormatPr defaultColWidth="9" defaultRowHeight="17.4"/>
  <cols>
    <col min="1" max="1" width="9.5" style="2" customWidth="1"/>
    <col min="2" max="2" width="12.6296296296296" style="1" customWidth="1"/>
    <col min="3" max="3" width="11.25" style="1" customWidth="1"/>
    <col min="4" max="4" width="10" style="1" customWidth="1"/>
    <col min="5" max="5" width="10.1296296296296" style="1" customWidth="1"/>
    <col min="6" max="6" width="8.5" style="3" customWidth="1"/>
    <col min="7" max="7" width="11.25" style="4" customWidth="1"/>
    <col min="8" max="8" width="9.62962962962963" style="1" customWidth="1"/>
    <col min="9" max="9" width="8.62962962962963" style="1" customWidth="1"/>
    <col min="10" max="10" width="10" style="1" customWidth="1"/>
    <col min="11" max="11" width="10.75" style="1" customWidth="1"/>
    <col min="12" max="12" width="16.5555555555556" style="1" customWidth="1"/>
    <col min="13" max="13" width="15.8888888888889" style="1" customWidth="1"/>
    <col min="14" max="14" width="13.3796296296296" style="5" customWidth="1"/>
    <col min="15" max="15" width="12.5" style="1" customWidth="1"/>
    <col min="16" max="16" width="13.3796296296296" style="1" customWidth="1"/>
    <col min="17" max="17" width="19.3796296296296" style="6" customWidth="1"/>
    <col min="18" max="18" width="13.6296296296296" style="1" customWidth="1"/>
    <col min="19" max="19" width="9" style="1"/>
  </cols>
  <sheetData>
    <row r="1" s="1" customFormat="1" ht="18" customHeight="1" spans="1:18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50" t="s">
        <v>16</v>
      </c>
      <c r="J1" s="51" t="s">
        <v>17</v>
      </c>
      <c r="K1" s="52" t="s">
        <v>18</v>
      </c>
      <c r="L1" s="53" t="s">
        <v>3</v>
      </c>
      <c r="M1" s="54" t="s">
        <v>4</v>
      </c>
      <c r="N1" s="55"/>
      <c r="O1" s="56" t="s">
        <v>11</v>
      </c>
      <c r="P1" s="56" t="s">
        <v>9</v>
      </c>
      <c r="Q1" s="72" t="s">
        <v>13</v>
      </c>
      <c r="R1" s="73" t="s">
        <v>15</v>
      </c>
    </row>
    <row r="2" s="1" customFormat="1" ht="18" customHeight="1" spans="1:18">
      <c r="A2" s="11">
        <v>43419</v>
      </c>
      <c r="B2" s="12" t="s">
        <v>19</v>
      </c>
      <c r="C2" s="12">
        <f>F2</f>
        <v>1404</v>
      </c>
      <c r="D2" s="12" t="s">
        <v>20</v>
      </c>
      <c r="E2" s="12">
        <v>1537</v>
      </c>
      <c r="F2" s="12">
        <v>1404</v>
      </c>
      <c r="G2" s="13">
        <f t="shared" ref="G2:G13" si="0">F2-E2</f>
        <v>-133</v>
      </c>
      <c r="H2" s="14">
        <v>4.28561929106014</v>
      </c>
      <c r="I2" s="27">
        <v>57</v>
      </c>
      <c r="J2" s="27">
        <v>480</v>
      </c>
      <c r="K2" s="14">
        <v>2.925</v>
      </c>
      <c r="L2" s="57">
        <v>416979.288702929</v>
      </c>
      <c r="M2" s="58">
        <v>97297.324</v>
      </c>
      <c r="N2" s="37"/>
      <c r="O2" s="12" t="s">
        <v>21</v>
      </c>
      <c r="P2" s="12" t="s">
        <v>22</v>
      </c>
      <c r="Q2" s="60">
        <f>F3</f>
        <v>3748</v>
      </c>
      <c r="R2" s="74">
        <f>H3</f>
        <v>3.2423201172596</v>
      </c>
    </row>
    <row r="3" s="1" customFormat="1" ht="18" customHeight="1" spans="1:18">
      <c r="A3" s="15"/>
      <c r="B3" s="12" t="s">
        <v>23</v>
      </c>
      <c r="C3" s="16">
        <f>F3+F4</f>
        <v>3984</v>
      </c>
      <c r="D3" s="12" t="s">
        <v>21</v>
      </c>
      <c r="E3" s="12">
        <v>4035</v>
      </c>
      <c r="F3" s="12">
        <v>3748</v>
      </c>
      <c r="G3" s="17">
        <f t="shared" si="0"/>
        <v>-287</v>
      </c>
      <c r="H3" s="14">
        <v>3.2423201172596</v>
      </c>
      <c r="I3" s="12">
        <v>73</v>
      </c>
      <c r="J3" s="12">
        <v>676</v>
      </c>
      <c r="K3" s="14">
        <v>5.54437869822485</v>
      </c>
      <c r="L3" s="1">
        <v>1188724.2872</v>
      </c>
      <c r="M3" s="58">
        <v>366627.675309465</v>
      </c>
      <c r="N3" s="49"/>
      <c r="O3" s="12"/>
      <c r="P3" s="12" t="s">
        <v>24</v>
      </c>
      <c r="Q3" s="60">
        <f>F16</f>
        <v>728</v>
      </c>
      <c r="R3" s="14">
        <f>H16</f>
        <v>2.8</v>
      </c>
    </row>
    <row r="4" s="1" customFormat="1" ht="18" customHeight="1" spans="1:18">
      <c r="A4" s="15"/>
      <c r="B4" s="12"/>
      <c r="C4" s="18"/>
      <c r="D4" s="12" t="s">
        <v>25</v>
      </c>
      <c r="E4" s="12">
        <v>269</v>
      </c>
      <c r="F4" s="12">
        <v>236</v>
      </c>
      <c r="G4" s="17">
        <f t="shared" si="0"/>
        <v>-33</v>
      </c>
      <c r="H4" s="14">
        <v>4.32336881904672</v>
      </c>
      <c r="I4" s="12">
        <v>0</v>
      </c>
      <c r="J4" s="12">
        <v>35</v>
      </c>
      <c r="K4" s="14">
        <v>6.74285714285714</v>
      </c>
      <c r="L4" s="57">
        <v>91175.4385574998</v>
      </c>
      <c r="M4" s="58">
        <v>21088.98</v>
      </c>
      <c r="N4" s="49"/>
      <c r="O4" s="12"/>
      <c r="P4" s="12" t="s">
        <v>26</v>
      </c>
      <c r="Q4" s="75">
        <f>F18</f>
        <v>804</v>
      </c>
      <c r="R4" s="64">
        <f>H18</f>
        <v>2.54236537781941</v>
      </c>
    </row>
    <row r="5" s="1" customFormat="1" ht="18" customHeight="1" spans="1:18">
      <c r="A5" s="15"/>
      <c r="B5" s="16" t="s">
        <v>27</v>
      </c>
      <c r="C5" s="16">
        <f>F5+F6+F7</f>
        <v>309</v>
      </c>
      <c r="D5" s="12" t="s">
        <v>28</v>
      </c>
      <c r="E5" s="12">
        <v>287</v>
      </c>
      <c r="F5" s="12">
        <v>222</v>
      </c>
      <c r="G5" s="13">
        <f t="shared" si="0"/>
        <v>-65</v>
      </c>
      <c r="H5" s="14">
        <v>1.96</v>
      </c>
      <c r="I5" s="12">
        <v>17</v>
      </c>
      <c r="J5" s="12">
        <v>111</v>
      </c>
      <c r="K5" s="14">
        <v>2</v>
      </c>
      <c r="L5" s="1">
        <v>99206.02</v>
      </c>
      <c r="M5" s="58">
        <v>50603.97</v>
      </c>
      <c r="N5" s="37"/>
      <c r="O5" s="12"/>
      <c r="P5" s="23" t="s">
        <v>29</v>
      </c>
      <c r="Q5" s="76">
        <f>SUM(Q2:Q4)</f>
        <v>5280</v>
      </c>
      <c r="R5" s="77">
        <f>AVERAGE(R2:R4)</f>
        <v>2.861561831693</v>
      </c>
    </row>
    <row r="6" s="1" customFormat="1" ht="18" customHeight="1" spans="1:18">
      <c r="A6" s="15"/>
      <c r="B6" s="19"/>
      <c r="C6" s="19"/>
      <c r="D6" s="12" t="s">
        <v>30</v>
      </c>
      <c r="E6" s="12">
        <v>45</v>
      </c>
      <c r="F6" s="12">
        <v>40</v>
      </c>
      <c r="G6" s="13">
        <f t="shared" si="0"/>
        <v>-5</v>
      </c>
      <c r="H6" s="14">
        <v>2.14</v>
      </c>
      <c r="I6" s="12">
        <v>8</v>
      </c>
      <c r="J6" s="12">
        <v>31</v>
      </c>
      <c r="K6" s="14">
        <v>1.29</v>
      </c>
      <c r="L6" s="57">
        <v>6743.59</v>
      </c>
      <c r="M6" s="58">
        <v>3147.41</v>
      </c>
      <c r="N6" s="37"/>
      <c r="O6" s="12" t="s">
        <v>25</v>
      </c>
      <c r="P6" s="12" t="s">
        <v>22</v>
      </c>
      <c r="Q6" s="60">
        <f>F4</f>
        <v>236</v>
      </c>
      <c r="R6" s="14">
        <f>H4</f>
        <v>4.32336881904672</v>
      </c>
    </row>
    <row r="7" s="1" customFormat="1" ht="18" customHeight="1" spans="1:18">
      <c r="A7" s="15"/>
      <c r="B7" s="18"/>
      <c r="C7" s="18"/>
      <c r="D7" s="12" t="s">
        <v>31</v>
      </c>
      <c r="E7" s="12">
        <v>40</v>
      </c>
      <c r="F7" s="12">
        <v>47</v>
      </c>
      <c r="G7" s="13">
        <f t="shared" si="0"/>
        <v>7</v>
      </c>
      <c r="H7" s="14">
        <v>1.6</v>
      </c>
      <c r="I7" s="12">
        <v>5</v>
      </c>
      <c r="J7" s="12">
        <v>46</v>
      </c>
      <c r="K7" s="14">
        <v>1.02</v>
      </c>
      <c r="L7" s="57">
        <v>16317.33</v>
      </c>
      <c r="M7" s="58">
        <v>10223.84</v>
      </c>
      <c r="O7" s="12"/>
      <c r="P7" s="12" t="s">
        <v>26</v>
      </c>
      <c r="Q7" s="75">
        <f>F19</f>
        <v>80</v>
      </c>
      <c r="R7" s="65">
        <f>H19</f>
        <v>2.69374298278685</v>
      </c>
    </row>
    <row r="8" s="1" customFormat="1" ht="18" customHeight="1" spans="1:18">
      <c r="A8" s="15"/>
      <c r="B8" s="16" t="s">
        <v>32</v>
      </c>
      <c r="C8" s="16">
        <f>F8+F9+F10+F11</f>
        <v>1241</v>
      </c>
      <c r="D8" s="12" t="s">
        <v>33</v>
      </c>
      <c r="E8" s="12">
        <v>664</v>
      </c>
      <c r="F8" s="12">
        <v>734</v>
      </c>
      <c r="G8" s="17">
        <f t="shared" si="0"/>
        <v>70</v>
      </c>
      <c r="H8" s="14">
        <v>3.90094716714004</v>
      </c>
      <c r="I8" s="12">
        <v>42</v>
      </c>
      <c r="J8" s="12">
        <v>254</v>
      </c>
      <c r="K8" s="14">
        <v>2.88976377952756</v>
      </c>
      <c r="L8" s="57">
        <v>197722.94</v>
      </c>
      <c r="M8" s="58">
        <v>50685.88</v>
      </c>
      <c r="N8" s="37"/>
      <c r="O8" s="12"/>
      <c r="P8" s="23" t="s">
        <v>29</v>
      </c>
      <c r="Q8" s="76">
        <f>SUM(Q6:Q7)</f>
        <v>316</v>
      </c>
      <c r="R8" s="77">
        <f>AVERAGE(R6:R7)</f>
        <v>3.50855590091678</v>
      </c>
    </row>
    <row r="9" s="1" customFormat="1" ht="18" customHeight="1" spans="1:18">
      <c r="A9" s="15"/>
      <c r="B9" s="19"/>
      <c r="C9" s="19"/>
      <c r="D9" s="12" t="s">
        <v>31</v>
      </c>
      <c r="E9" s="12">
        <v>179</v>
      </c>
      <c r="F9" s="12">
        <v>139</v>
      </c>
      <c r="G9" s="17">
        <f t="shared" si="0"/>
        <v>-40</v>
      </c>
      <c r="H9" s="14">
        <v>3.64594918590498</v>
      </c>
      <c r="I9" s="12">
        <v>23</v>
      </c>
      <c r="J9" s="12">
        <v>95</v>
      </c>
      <c r="K9" s="14">
        <v>1.46315789473684</v>
      </c>
      <c r="L9" s="57">
        <v>47658.28</v>
      </c>
      <c r="M9" s="58">
        <v>13071.57</v>
      </c>
      <c r="N9" s="37"/>
      <c r="O9" s="59" t="s">
        <v>31</v>
      </c>
      <c r="P9" s="12" t="s">
        <v>34</v>
      </c>
      <c r="Q9" s="75">
        <f>F9</f>
        <v>139</v>
      </c>
      <c r="R9" s="74">
        <f>H9</f>
        <v>3.64594918590498</v>
      </c>
    </row>
    <row r="10" s="1" customFormat="1" ht="18" customHeight="1" spans="1:18">
      <c r="A10" s="15"/>
      <c r="B10" s="19"/>
      <c r="C10" s="19"/>
      <c r="D10" s="12" t="s">
        <v>35</v>
      </c>
      <c r="E10" s="12">
        <v>245</v>
      </c>
      <c r="F10" s="12">
        <v>256</v>
      </c>
      <c r="G10" s="17">
        <f t="shared" si="0"/>
        <v>11</v>
      </c>
      <c r="H10" s="14">
        <v>6.38531278254015</v>
      </c>
      <c r="I10" s="12">
        <v>18</v>
      </c>
      <c r="J10" s="12">
        <v>126</v>
      </c>
      <c r="K10" s="14">
        <v>2.03174603174603</v>
      </c>
      <c r="L10" s="57">
        <v>148804.67</v>
      </c>
      <c r="M10" s="58">
        <v>23304.21</v>
      </c>
      <c r="N10" s="37"/>
      <c r="O10" s="59"/>
      <c r="P10" s="12" t="s">
        <v>26</v>
      </c>
      <c r="Q10" s="75">
        <f>F20</f>
        <v>389</v>
      </c>
      <c r="R10" s="65">
        <f>H20</f>
        <v>2.506468461878</v>
      </c>
    </row>
    <row r="11" s="1" customFormat="1" ht="18" customHeight="1" spans="1:18">
      <c r="A11" s="15"/>
      <c r="B11" s="19"/>
      <c r="C11" s="19"/>
      <c r="D11" s="12" t="s">
        <v>36</v>
      </c>
      <c r="E11" s="12">
        <v>148</v>
      </c>
      <c r="F11" s="12">
        <v>112</v>
      </c>
      <c r="G11" s="17">
        <f t="shared" si="0"/>
        <v>-36</v>
      </c>
      <c r="H11" s="14">
        <v>9.18918669098797</v>
      </c>
      <c r="I11" s="12">
        <v>4</v>
      </c>
      <c r="J11" s="12">
        <v>40</v>
      </c>
      <c r="K11" s="14">
        <v>2.8</v>
      </c>
      <c r="L11" s="1">
        <v>78537.13</v>
      </c>
      <c r="M11" s="58">
        <v>8546.69</v>
      </c>
      <c r="N11" s="37"/>
      <c r="O11" s="59"/>
      <c r="P11" s="12" t="s">
        <v>37</v>
      </c>
      <c r="Q11" s="78">
        <f>F25</f>
        <v>54</v>
      </c>
      <c r="R11" s="74">
        <f>H25</f>
        <v>2.65186978035645</v>
      </c>
    </row>
    <row r="12" s="1" customFormat="1" ht="18" customHeight="1" spans="1:18">
      <c r="A12" s="15"/>
      <c r="B12" s="16" t="s">
        <v>38</v>
      </c>
      <c r="C12" s="16">
        <f>F12+F13</f>
        <v>432</v>
      </c>
      <c r="D12" s="12" t="s">
        <v>39</v>
      </c>
      <c r="E12" s="12">
        <v>319</v>
      </c>
      <c r="F12" s="12">
        <v>285</v>
      </c>
      <c r="G12" s="13">
        <f t="shared" si="0"/>
        <v>-34</v>
      </c>
      <c r="H12" s="20">
        <v>3.49115268010537</v>
      </c>
      <c r="I12" s="12">
        <v>9</v>
      </c>
      <c r="J12" s="12">
        <v>53</v>
      </c>
      <c r="K12" s="14">
        <v>5.37735849056604</v>
      </c>
      <c r="L12" s="57">
        <v>147263.6382</v>
      </c>
      <c r="M12" s="58">
        <v>42181.952980514</v>
      </c>
      <c r="N12" s="37"/>
      <c r="O12" s="59"/>
      <c r="P12" s="12" t="s">
        <v>40</v>
      </c>
      <c r="Q12" s="78">
        <f>F7</f>
        <v>47</v>
      </c>
      <c r="R12" s="74">
        <f>H7</f>
        <v>1.6</v>
      </c>
    </row>
    <row r="13" s="1" customFormat="1" ht="18" customHeight="1" spans="1:18">
      <c r="A13" s="15"/>
      <c r="B13" s="18"/>
      <c r="C13" s="18"/>
      <c r="D13" s="12" t="s">
        <v>28</v>
      </c>
      <c r="E13" s="12">
        <v>144</v>
      </c>
      <c r="F13" s="12">
        <v>147</v>
      </c>
      <c r="G13" s="13">
        <f t="shared" si="0"/>
        <v>3</v>
      </c>
      <c r="H13" s="20">
        <v>2.80852219935393</v>
      </c>
      <c r="I13" s="12">
        <v>5</v>
      </c>
      <c r="J13" s="12">
        <v>24</v>
      </c>
      <c r="K13" s="14">
        <v>6.125</v>
      </c>
      <c r="L13" s="57">
        <v>73268.2916445</v>
      </c>
      <c r="M13" s="58">
        <v>26087.8449390055</v>
      </c>
      <c r="N13" s="37"/>
      <c r="O13" s="59"/>
      <c r="P13" s="23" t="s">
        <v>29</v>
      </c>
      <c r="Q13" s="60">
        <f>SUM(Q9:Q12)</f>
        <v>629</v>
      </c>
      <c r="R13" s="77">
        <f>AVERAGE(R9:R11)</f>
        <v>2.93476247604648</v>
      </c>
    </row>
    <row r="14" s="1" customFormat="1" ht="18" customHeight="1" spans="1:18">
      <c r="A14" s="22"/>
      <c r="B14" s="23" t="s">
        <v>7</v>
      </c>
      <c r="C14" s="23">
        <f t="shared" ref="C14:G14" si="1">SUM(C2:C13)</f>
        <v>7370</v>
      </c>
      <c r="D14" s="23"/>
      <c r="E14" s="23">
        <f t="shared" si="1"/>
        <v>7912</v>
      </c>
      <c r="F14" s="23">
        <f t="shared" si="1"/>
        <v>7370</v>
      </c>
      <c r="G14" s="24">
        <f t="shared" si="1"/>
        <v>-542</v>
      </c>
      <c r="H14" s="25">
        <f>L14/M14</f>
        <v>3.52435963587192</v>
      </c>
      <c r="I14" s="23">
        <f>SUM(I3:I13)</f>
        <v>204</v>
      </c>
      <c r="J14" s="23">
        <f t="shared" ref="J14:M14" si="2">SUM(J2:J13)</f>
        <v>1971</v>
      </c>
      <c r="K14" s="25"/>
      <c r="L14" s="81">
        <f t="shared" si="2"/>
        <v>2512400.90430493</v>
      </c>
      <c r="M14" s="67">
        <f t="shared" si="2"/>
        <v>712867.347228985</v>
      </c>
      <c r="N14" s="37"/>
      <c r="O14" s="12" t="s">
        <v>33</v>
      </c>
      <c r="P14" s="12" t="s">
        <v>34</v>
      </c>
      <c r="Q14" s="78">
        <f>F8</f>
        <v>734</v>
      </c>
      <c r="R14" s="74">
        <f>H8</f>
        <v>3.90094716714004</v>
      </c>
    </row>
    <row r="15" s="1" customFormat="1" ht="18" customHeight="1" spans="1:18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50" t="s">
        <v>16</v>
      </c>
      <c r="J15" s="51" t="s">
        <v>17</v>
      </c>
      <c r="K15" s="52" t="s">
        <v>18</v>
      </c>
      <c r="L15" s="53" t="s">
        <v>3</v>
      </c>
      <c r="M15" s="54" t="s">
        <v>4</v>
      </c>
      <c r="N15" s="55"/>
      <c r="O15" s="12"/>
      <c r="P15" s="12" t="s">
        <v>26</v>
      </c>
      <c r="Q15" s="75">
        <f>F21</f>
        <v>2</v>
      </c>
      <c r="R15" s="68">
        <f>H21</f>
        <v>0</v>
      </c>
    </row>
    <row r="16" s="1" customFormat="1" ht="18" customHeight="1" spans="1:18">
      <c r="A16" s="11">
        <v>43419</v>
      </c>
      <c r="B16" s="26" t="s">
        <v>41</v>
      </c>
      <c r="C16" s="26">
        <f>F16+F17</f>
        <v>1020</v>
      </c>
      <c r="D16" s="12" t="s">
        <v>21</v>
      </c>
      <c r="E16" s="27">
        <v>693</v>
      </c>
      <c r="F16" s="27">
        <v>728</v>
      </c>
      <c r="G16" s="13">
        <f t="shared" ref="G16:G27" si="3">F16-E16</f>
        <v>35</v>
      </c>
      <c r="H16" s="14">
        <v>2.8</v>
      </c>
      <c r="I16" s="12">
        <v>38</v>
      </c>
      <c r="J16" s="12">
        <v>146</v>
      </c>
      <c r="K16" s="14">
        <v>5</v>
      </c>
      <c r="L16" s="57">
        <v>189315.28</v>
      </c>
      <c r="M16" s="58">
        <v>68171.103</v>
      </c>
      <c r="N16" s="37"/>
      <c r="O16" s="12"/>
      <c r="P16" s="12" t="s">
        <v>37</v>
      </c>
      <c r="Q16" s="78">
        <f>F24</f>
        <v>106</v>
      </c>
      <c r="R16" s="74">
        <f>H24</f>
        <v>3.10675729433365</v>
      </c>
    </row>
    <row r="17" s="1" customFormat="1" ht="18" customHeight="1" spans="1:18">
      <c r="A17" s="15"/>
      <c r="B17" s="28"/>
      <c r="C17" s="28"/>
      <c r="D17" s="12" t="s">
        <v>20</v>
      </c>
      <c r="E17" s="27">
        <v>302</v>
      </c>
      <c r="F17" s="27">
        <v>292</v>
      </c>
      <c r="G17" s="13">
        <f t="shared" si="3"/>
        <v>-10</v>
      </c>
      <c r="H17" s="14">
        <v>2.8</v>
      </c>
      <c r="I17" s="12">
        <v>20</v>
      </c>
      <c r="J17" s="12">
        <v>62</v>
      </c>
      <c r="K17" s="14">
        <v>4.7</v>
      </c>
      <c r="L17" s="57">
        <v>89402.67</v>
      </c>
      <c r="M17" s="58">
        <v>32118.8868</v>
      </c>
      <c r="N17" s="37"/>
      <c r="O17" s="12"/>
      <c r="P17" s="23" t="s">
        <v>29</v>
      </c>
      <c r="Q17" s="60">
        <f>SUM(Q14:Q16)</f>
        <v>842</v>
      </c>
      <c r="R17" s="77">
        <f>AVERAGE(R14:R16)</f>
        <v>2.3359014871579</v>
      </c>
    </row>
    <row r="18" s="1" customFormat="1" ht="18" customHeight="1" spans="1:18">
      <c r="A18" s="15"/>
      <c r="B18" s="26" t="s">
        <v>42</v>
      </c>
      <c r="C18" s="26">
        <f>SUM(F18:F22)</f>
        <v>2226</v>
      </c>
      <c r="D18" s="12" t="s">
        <v>21</v>
      </c>
      <c r="E18" s="27">
        <v>827</v>
      </c>
      <c r="F18" s="27">
        <v>804</v>
      </c>
      <c r="G18" s="13">
        <f t="shared" si="3"/>
        <v>-23</v>
      </c>
      <c r="H18" s="14">
        <v>2.54236537781941</v>
      </c>
      <c r="I18" s="12">
        <v>22</v>
      </c>
      <c r="J18" s="12">
        <v>127</v>
      </c>
      <c r="K18" s="14">
        <v>6.33070866141732</v>
      </c>
      <c r="L18" s="57">
        <v>235297.686166614</v>
      </c>
      <c r="M18" s="58">
        <v>92550.6963788301</v>
      </c>
      <c r="N18" s="49"/>
      <c r="O18" s="12" t="s">
        <v>28</v>
      </c>
      <c r="P18" s="12" t="s">
        <v>40</v>
      </c>
      <c r="Q18" s="76">
        <f>F5</f>
        <v>222</v>
      </c>
      <c r="R18" s="14">
        <f>H5</f>
        <v>1.96</v>
      </c>
    </row>
    <row r="19" s="1" customFormat="1" ht="18" customHeight="1" spans="1:18">
      <c r="A19" s="15"/>
      <c r="B19" s="28"/>
      <c r="C19" s="28"/>
      <c r="D19" s="12" t="s">
        <v>25</v>
      </c>
      <c r="E19" s="27">
        <v>88</v>
      </c>
      <c r="F19" s="27">
        <v>80</v>
      </c>
      <c r="G19" s="17">
        <f t="shared" si="3"/>
        <v>-8</v>
      </c>
      <c r="H19" s="14">
        <v>2.69374298278685</v>
      </c>
      <c r="I19" s="12">
        <v>22</v>
      </c>
      <c r="J19" s="12">
        <v>28</v>
      </c>
      <c r="K19" s="14">
        <v>2.85714285714286</v>
      </c>
      <c r="L19" s="57">
        <v>35562.4722098711</v>
      </c>
      <c r="M19" s="85">
        <v>13201.8802228412</v>
      </c>
      <c r="N19" s="49"/>
      <c r="O19" s="12"/>
      <c r="P19" s="12" t="s">
        <v>43</v>
      </c>
      <c r="Q19" s="76">
        <f>F13</f>
        <v>147</v>
      </c>
      <c r="R19" s="14">
        <f>H13</f>
        <v>2.80852219935393</v>
      </c>
    </row>
    <row r="20" s="1" customFormat="1" ht="18" customHeight="1" spans="1:18">
      <c r="A20" s="15"/>
      <c r="B20" s="28"/>
      <c r="C20" s="28"/>
      <c r="D20" s="12" t="s">
        <v>31</v>
      </c>
      <c r="E20" s="27">
        <v>373</v>
      </c>
      <c r="F20" s="27">
        <v>389</v>
      </c>
      <c r="G20" s="17">
        <f t="shared" si="3"/>
        <v>16</v>
      </c>
      <c r="H20" s="14">
        <v>2.506468461878</v>
      </c>
      <c r="I20" s="12">
        <v>14</v>
      </c>
      <c r="J20" s="12">
        <v>97</v>
      </c>
      <c r="K20" s="14">
        <v>4.01030927835052</v>
      </c>
      <c r="L20" s="57">
        <v>117854.98489426</v>
      </c>
      <c r="M20" s="85">
        <v>47020.3342618384</v>
      </c>
      <c r="N20" s="49"/>
      <c r="O20" s="12"/>
      <c r="P20" s="12" t="s">
        <v>37</v>
      </c>
      <c r="Q20" s="79">
        <f>F23</f>
        <v>240</v>
      </c>
      <c r="R20" s="74">
        <f>H23</f>
        <v>3.82226791174666</v>
      </c>
    </row>
    <row r="21" s="1" customFormat="1" ht="18" customHeight="1" spans="1:18">
      <c r="A21" s="15"/>
      <c r="B21" s="28"/>
      <c r="C21" s="28"/>
      <c r="D21" s="12" t="s">
        <v>33</v>
      </c>
      <c r="E21" s="27">
        <v>6</v>
      </c>
      <c r="F21" s="27">
        <v>2</v>
      </c>
      <c r="G21" s="17">
        <f t="shared" si="3"/>
        <v>-4</v>
      </c>
      <c r="H21" s="14"/>
      <c r="I21" s="12">
        <v>0</v>
      </c>
      <c r="J21" s="12">
        <v>4</v>
      </c>
      <c r="K21" s="14">
        <v>0.5</v>
      </c>
      <c r="L21" s="57">
        <v>662.78101582015</v>
      </c>
      <c r="M21" s="85">
        <v>0</v>
      </c>
      <c r="N21" s="49"/>
      <c r="O21" s="12"/>
      <c r="P21" s="23" t="s">
        <v>29</v>
      </c>
      <c r="Q21" s="76">
        <f>Q20+Q19+Q18</f>
        <v>609</v>
      </c>
      <c r="R21" s="77">
        <f>AVERAGE(R18:R20)</f>
        <v>2.86359670370019</v>
      </c>
    </row>
    <row r="22" s="1" customFormat="1" ht="18" customHeight="1" spans="1:18">
      <c r="A22" s="15"/>
      <c r="B22" s="29"/>
      <c r="C22" s="29"/>
      <c r="D22" s="12" t="s">
        <v>20</v>
      </c>
      <c r="E22" s="27">
        <v>951</v>
      </c>
      <c r="F22" s="27">
        <v>951</v>
      </c>
      <c r="G22" s="13">
        <f t="shared" si="3"/>
        <v>0</v>
      </c>
      <c r="H22" s="14">
        <v>2.94840908477892</v>
      </c>
      <c r="I22" s="12">
        <v>25</v>
      </c>
      <c r="J22" s="12">
        <v>143</v>
      </c>
      <c r="K22" s="14">
        <v>6.65034965034965</v>
      </c>
      <c r="L22" s="57">
        <v>297822.990201243</v>
      </c>
      <c r="M22" s="85">
        <v>101011.420612813</v>
      </c>
      <c r="N22" s="49"/>
      <c r="O22" s="16" t="s">
        <v>20</v>
      </c>
      <c r="P22" s="12" t="s">
        <v>44</v>
      </c>
      <c r="Q22" s="78">
        <f>F2</f>
        <v>1404</v>
      </c>
      <c r="R22" s="14">
        <f>H2</f>
        <v>4.28561929106014</v>
      </c>
    </row>
    <row r="23" s="1" customFormat="1" ht="18" customHeight="1" spans="1:19">
      <c r="A23" s="15"/>
      <c r="B23" s="26" t="s">
        <v>45</v>
      </c>
      <c r="C23" s="26">
        <f>SUM(F23:F26)</f>
        <v>518</v>
      </c>
      <c r="D23" s="30" t="s">
        <v>28</v>
      </c>
      <c r="E23" s="12">
        <v>192</v>
      </c>
      <c r="F23" s="12">
        <v>240</v>
      </c>
      <c r="G23" s="17">
        <f t="shared" si="3"/>
        <v>48</v>
      </c>
      <c r="H23" s="74">
        <v>3.82226791174666</v>
      </c>
      <c r="I23" s="12">
        <v>13</v>
      </c>
      <c r="J23" s="12">
        <v>48</v>
      </c>
      <c r="K23" s="14">
        <v>5</v>
      </c>
      <c r="L23" s="57">
        <v>106135.0535755</v>
      </c>
      <c r="M23" s="58">
        <v>27767.56</v>
      </c>
      <c r="N23" s="37"/>
      <c r="O23" s="19"/>
      <c r="P23" s="31" t="s">
        <v>26</v>
      </c>
      <c r="Q23" s="78">
        <f>F22</f>
        <v>951</v>
      </c>
      <c r="R23" s="14">
        <f>H22</f>
        <v>2.94840908477892</v>
      </c>
      <c r="S23" s="37"/>
    </row>
    <row r="24" s="1" customFormat="1" ht="18" customHeight="1" spans="1:18">
      <c r="A24" s="15"/>
      <c r="B24" s="28"/>
      <c r="C24" s="28"/>
      <c r="D24" s="30" t="s">
        <v>33</v>
      </c>
      <c r="E24" s="12">
        <v>101</v>
      </c>
      <c r="F24" s="12">
        <v>106</v>
      </c>
      <c r="G24" s="13">
        <f t="shared" si="3"/>
        <v>5</v>
      </c>
      <c r="H24" s="74">
        <v>3.10675729433365</v>
      </c>
      <c r="I24" s="12">
        <v>19</v>
      </c>
      <c r="J24" s="12">
        <v>54</v>
      </c>
      <c r="K24" s="14">
        <v>1.96296296296296</v>
      </c>
      <c r="L24" s="57">
        <v>34315.8741</v>
      </c>
      <c r="M24" s="58">
        <v>11045.56</v>
      </c>
      <c r="N24" s="37"/>
      <c r="O24" s="19"/>
      <c r="P24" s="31" t="s">
        <v>24</v>
      </c>
      <c r="Q24" s="78">
        <f>F17</f>
        <v>292</v>
      </c>
      <c r="R24" s="14">
        <f>H17</f>
        <v>2.8</v>
      </c>
    </row>
    <row r="25" s="1" customFormat="1" ht="18" customHeight="1" spans="1:18">
      <c r="A25" s="15"/>
      <c r="B25" s="28"/>
      <c r="C25" s="28"/>
      <c r="D25" s="30" t="s">
        <v>31</v>
      </c>
      <c r="E25" s="12">
        <v>65</v>
      </c>
      <c r="F25" s="12">
        <v>54</v>
      </c>
      <c r="G25" s="13">
        <f t="shared" si="3"/>
        <v>-11</v>
      </c>
      <c r="H25" s="74">
        <v>2.65186978035645</v>
      </c>
      <c r="I25" s="12">
        <v>19</v>
      </c>
      <c r="J25" s="12">
        <v>39</v>
      </c>
      <c r="K25" s="14">
        <v>1.38461538461538</v>
      </c>
      <c r="L25" s="57">
        <v>20331.19611985</v>
      </c>
      <c r="M25" s="58">
        <v>7666.74</v>
      </c>
      <c r="N25" s="37"/>
      <c r="O25" s="19"/>
      <c r="P25" s="31" t="s">
        <v>46</v>
      </c>
      <c r="Q25" s="78">
        <f>F27</f>
        <v>109</v>
      </c>
      <c r="R25" s="14">
        <f>H27</f>
        <v>3.02872745247268</v>
      </c>
    </row>
    <row r="26" s="1" customFormat="1" ht="18" customHeight="1" spans="1:18">
      <c r="A26" s="15"/>
      <c r="B26" s="28"/>
      <c r="C26" s="28"/>
      <c r="D26" s="30" t="s">
        <v>47</v>
      </c>
      <c r="E26" s="12">
        <v>101</v>
      </c>
      <c r="F26" s="12">
        <v>118</v>
      </c>
      <c r="G26" s="13">
        <f t="shared" si="3"/>
        <v>17</v>
      </c>
      <c r="H26" s="84">
        <v>1.55261213015332</v>
      </c>
      <c r="I26" s="12">
        <v>30</v>
      </c>
      <c r="J26" s="12">
        <v>49</v>
      </c>
      <c r="K26" s="62">
        <v>2.40816326530612</v>
      </c>
      <c r="L26" s="57">
        <v>35543.9494956</v>
      </c>
      <c r="M26" s="58">
        <v>22893</v>
      </c>
      <c r="N26" s="37"/>
      <c r="O26" s="18"/>
      <c r="P26" s="23" t="s">
        <v>29</v>
      </c>
      <c r="Q26" s="60">
        <f>SUM(Q22:Q25)</f>
        <v>2756</v>
      </c>
      <c r="R26" s="80">
        <f>AVERAGE(R22:R25)</f>
        <v>3.26568895707793</v>
      </c>
    </row>
    <row r="27" s="1" customFormat="1" ht="18" customHeight="1" spans="1:18">
      <c r="A27" s="15"/>
      <c r="B27" s="31" t="s">
        <v>48</v>
      </c>
      <c r="C27" s="31">
        <f>F27</f>
        <v>109</v>
      </c>
      <c r="D27" s="30" t="s">
        <v>20</v>
      </c>
      <c r="E27" s="12">
        <v>121</v>
      </c>
      <c r="F27" s="12">
        <v>109</v>
      </c>
      <c r="G27" s="13">
        <f t="shared" si="3"/>
        <v>-12</v>
      </c>
      <c r="H27" s="62">
        <v>3.02872745247268</v>
      </c>
      <c r="I27" s="12">
        <v>9</v>
      </c>
      <c r="J27" s="12">
        <v>78</v>
      </c>
      <c r="K27" s="62">
        <v>1.4</v>
      </c>
      <c r="L27" s="57">
        <v>38602.04</v>
      </c>
      <c r="M27" s="58">
        <v>12745.3</v>
      </c>
      <c r="N27" s="49"/>
      <c r="O27" s="12" t="s">
        <v>49</v>
      </c>
      <c r="P27" s="12" t="s">
        <v>43</v>
      </c>
      <c r="Q27" s="12">
        <f>F12</f>
        <v>285</v>
      </c>
      <c r="R27" s="14">
        <f>H12</f>
        <v>3.49115268010537</v>
      </c>
    </row>
    <row r="28" s="1" customFormat="1" ht="18" customHeight="1" spans="1:18">
      <c r="A28" s="15"/>
      <c r="B28" s="23"/>
      <c r="C28" s="23">
        <f t="shared" ref="C28:G28" si="4">SUM(C16:C27)</f>
        <v>3873</v>
      </c>
      <c r="D28" s="23"/>
      <c r="E28" s="23">
        <f t="shared" si="4"/>
        <v>3820</v>
      </c>
      <c r="F28" s="23">
        <f t="shared" si="4"/>
        <v>3873</v>
      </c>
      <c r="G28" s="32">
        <f t="shared" si="4"/>
        <v>53</v>
      </c>
      <c r="H28" s="25">
        <f>L28/M28</f>
        <v>2.75302080921939</v>
      </c>
      <c r="I28" s="66">
        <f t="shared" ref="I28:M28" si="5">SUM(I16:I27)</f>
        <v>231</v>
      </c>
      <c r="J28" s="66">
        <f t="shared" si="5"/>
        <v>875</v>
      </c>
      <c r="K28" s="25"/>
      <c r="L28" s="67">
        <f t="shared" si="5"/>
        <v>1200846.97777876</v>
      </c>
      <c r="M28" s="67">
        <f t="shared" si="5"/>
        <v>436192.481276323</v>
      </c>
      <c r="N28"/>
      <c r="O28" s="14" t="s">
        <v>30</v>
      </c>
      <c r="P28" s="12" t="s">
        <v>40</v>
      </c>
      <c r="Q28" s="60">
        <f>F6</f>
        <v>40</v>
      </c>
      <c r="R28" s="14">
        <f>H7</f>
        <v>1.6</v>
      </c>
    </row>
    <row r="29" s="1" customFormat="1" ht="18" customHeight="1" spans="1:18">
      <c r="A29" s="22"/>
      <c r="B29" s="12" t="s">
        <v>50</v>
      </c>
      <c r="C29" s="12"/>
      <c r="D29" s="12"/>
      <c r="E29" s="33">
        <f t="shared" ref="E29:G29" si="6">E28+E14</f>
        <v>11732</v>
      </c>
      <c r="F29" s="33">
        <f t="shared" si="6"/>
        <v>11243</v>
      </c>
      <c r="G29" s="34">
        <f t="shared" si="6"/>
        <v>-489</v>
      </c>
      <c r="H29" s="14">
        <f>L29/M29</f>
        <v>3.23155312714558</v>
      </c>
      <c r="I29" s="69">
        <f t="shared" ref="I29:M29" si="7">I28+I14</f>
        <v>435</v>
      </c>
      <c r="J29" s="69">
        <f t="shared" si="7"/>
        <v>2846</v>
      </c>
      <c r="K29" s="14"/>
      <c r="L29" s="58">
        <f t="shared" si="7"/>
        <v>3713247.88208369</v>
      </c>
      <c r="M29" s="58">
        <f t="shared" si="7"/>
        <v>1149059.82850531</v>
      </c>
      <c r="N29" s="37"/>
      <c r="O29" s="14"/>
      <c r="P29" s="12" t="s">
        <v>37</v>
      </c>
      <c r="Q29" s="60">
        <f>F26</f>
        <v>118</v>
      </c>
      <c r="R29" s="14">
        <f>H26</f>
        <v>1.55261213015332</v>
      </c>
    </row>
    <row r="30" s="1" customFormat="1" ht="18" customHeight="1" spans="1:18">
      <c r="A30" s="35"/>
      <c r="B30" s="5"/>
      <c r="C30" s="5"/>
      <c r="D30" s="5"/>
      <c r="E30" s="5"/>
      <c r="F30" s="36"/>
      <c r="G30" s="37"/>
      <c r="N30" s="37"/>
      <c r="O30" s="14" t="s">
        <v>51</v>
      </c>
      <c r="P30" s="12" t="s">
        <v>34</v>
      </c>
      <c r="Q30" s="78">
        <f>F10</f>
        <v>256</v>
      </c>
      <c r="R30" s="74">
        <f>H10</f>
        <v>6.38531278254015</v>
      </c>
    </row>
    <row r="31" s="1" customFormat="1" ht="18" customHeight="1" spans="1:18">
      <c r="A31" s="38"/>
      <c r="B31" s="39"/>
      <c r="C31" s="39"/>
      <c r="D31" s="5"/>
      <c r="E31" s="40"/>
      <c r="F31" s="36"/>
      <c r="G31" s="37"/>
      <c r="H31" s="4"/>
      <c r="I31" s="4"/>
      <c r="J31" s="4"/>
      <c r="K31" s="4"/>
      <c r="M31" s="4"/>
      <c r="N31" s="5"/>
      <c r="O31" s="14" t="s">
        <v>36</v>
      </c>
      <c r="P31" s="14" t="s">
        <v>34</v>
      </c>
      <c r="Q31" s="60">
        <f>F11</f>
        <v>112</v>
      </c>
      <c r="R31" s="74">
        <f>H11</f>
        <v>9.18918669098797</v>
      </c>
    </row>
    <row r="32" s="1" customFormat="1" ht="18" customHeight="1" spans="1:18">
      <c r="A32" s="38"/>
      <c r="B32" s="41"/>
      <c r="C32" s="41"/>
      <c r="D32" s="41"/>
      <c r="E32" s="41"/>
      <c r="F32" s="41"/>
      <c r="G32" s="37"/>
      <c r="N32" s="37"/>
      <c r="O32" s="37"/>
      <c r="P32" s="37"/>
      <c r="Q32" s="6">
        <f>Q31+Q30+Q29+Q28+Q27+Q26+Q21+Q17+Q13+Q8+Q5</f>
        <v>11243</v>
      </c>
      <c r="R32" s="1">
        <f>R31+R28+R27+R24+R23+R22+R30+R20+R19+R18+R16+R15+R14+R11+R10+R9+R7+R6+R4+R3+R2+R25+R29</f>
        <v>75.2855994097248</v>
      </c>
    </row>
    <row r="33" s="1" customFormat="1" ht="18" customHeight="1" spans="1:17">
      <c r="A33" s="38"/>
      <c r="B33"/>
      <c r="G33" s="37"/>
      <c r="H33" s="4"/>
      <c r="I33" s="4"/>
      <c r="J33" s="4"/>
      <c r="K33" s="4"/>
      <c r="L33" s="5"/>
      <c r="M33" s="4"/>
      <c r="N33" s="5"/>
      <c r="O33" s="37"/>
      <c r="P33" s="37"/>
      <c r="Q33" s="6"/>
    </row>
    <row r="34" s="1" customFormat="1" ht="18" customHeight="1" spans="1:17">
      <c r="A34" s="38"/>
      <c r="B34"/>
      <c r="C34" s="5"/>
      <c r="D34" s="36"/>
      <c r="E34" s="5"/>
      <c r="F34" s="36"/>
      <c r="G34" s="42"/>
      <c r="H34" s="42"/>
      <c r="I34" s="42"/>
      <c r="J34" s="42"/>
      <c r="K34" s="42"/>
      <c r="L34" s="5"/>
      <c r="M34" s="42"/>
      <c r="N34" s="37"/>
      <c r="O34" s="37"/>
      <c r="P34" s="70"/>
      <c r="Q34" s="37"/>
    </row>
    <row r="35" s="1" customFormat="1" ht="18" customHeight="1" spans="1:16">
      <c r="A35" s="38"/>
      <c r="B35"/>
      <c r="C35" s="43"/>
      <c r="D35" s="5"/>
      <c r="E35" s="5"/>
      <c r="F35" s="5"/>
      <c r="G35" s="42"/>
      <c r="H35" s="42">
        <f>H25+H24+H23+H22+H21+H20+H19+H18+H17+H16+H13+H12+H11+H10+H9+H8+H7+H5+H4+H3+H2+H26+H27</f>
        <v>75.2855994097248</v>
      </c>
      <c r="I35" s="42"/>
      <c r="J35" s="42"/>
      <c r="K35" s="42"/>
      <c r="L35" s="5"/>
      <c r="M35" s="42"/>
      <c r="N35" s="49"/>
      <c r="O35" s="37"/>
      <c r="P35" s="37"/>
    </row>
    <row r="36" s="1" customFormat="1" ht="18" customHeight="1" spans="1:15">
      <c r="A36" s="38"/>
      <c r="B36"/>
      <c r="C36" s="43"/>
      <c r="D36" s="5"/>
      <c r="E36" s="5"/>
      <c r="F36" s="42"/>
      <c r="G36" s="42"/>
      <c r="H36" s="44"/>
      <c r="I36" s="44"/>
      <c r="J36" s="44"/>
      <c r="K36" s="44"/>
      <c r="L36" s="5"/>
      <c r="M36" s="44"/>
      <c r="N36" s="49"/>
      <c r="O36" s="49"/>
    </row>
    <row r="37" s="1" customFormat="1" ht="18" customHeight="1" spans="1:15">
      <c r="A37" s="45"/>
      <c r="B37"/>
      <c r="C37" s="43"/>
      <c r="D37" s="5"/>
      <c r="E37" s="5"/>
      <c r="F37" s="42"/>
      <c r="G37" s="5"/>
      <c r="H37" s="5"/>
      <c r="I37" s="5"/>
      <c r="J37" s="5"/>
      <c r="K37" s="5"/>
      <c r="L37" s="5"/>
      <c r="M37" s="5"/>
      <c r="N37" s="49"/>
      <c r="O37" s="49"/>
    </row>
    <row r="38" s="1" customFormat="1" ht="18" customHeight="1" spans="1:15">
      <c r="A38" s="45"/>
      <c r="B38"/>
      <c r="C38" s="43"/>
      <c r="D38" s="5"/>
      <c r="E38" s="5"/>
      <c r="F38" s="5"/>
      <c r="G38" s="5"/>
      <c r="H38" s="46"/>
      <c r="I38" s="46"/>
      <c r="J38" s="46"/>
      <c r="K38" s="46"/>
      <c r="L38" s="5"/>
      <c r="M38" s="46"/>
      <c r="N38" s="49"/>
      <c r="O38" s="49"/>
    </row>
    <row r="39" s="1" customFormat="1" ht="18" customHeight="1" spans="1:16">
      <c r="A39" s="45"/>
      <c r="B39"/>
      <c r="C39" s="43"/>
      <c r="D39" s="42"/>
      <c r="E39" s="5"/>
      <c r="F39" s="42"/>
      <c r="G39" s="42"/>
      <c r="H39" s="42"/>
      <c r="I39" s="42"/>
      <c r="J39" s="42"/>
      <c r="K39" s="42"/>
      <c r="L39" s="5"/>
      <c r="M39" s="42"/>
      <c r="N39" s="46"/>
      <c r="O39" s="37"/>
      <c r="P39" s="6"/>
    </row>
    <row r="40" s="1" customFormat="1" ht="18" customHeight="1" spans="1:16">
      <c r="A40" s="45"/>
      <c r="B40" s="5"/>
      <c r="C40" s="5"/>
      <c r="D40" s="42"/>
      <c r="E40" s="5"/>
      <c r="F40" s="42"/>
      <c r="G40" s="5"/>
      <c r="H40" s="47"/>
      <c r="I40" s="47"/>
      <c r="J40" s="47"/>
      <c r="K40" s="47"/>
      <c r="L40" s="5"/>
      <c r="M40" s="47"/>
      <c r="N40" s="5"/>
      <c r="O40" s="5"/>
      <c r="P40" s="6"/>
    </row>
    <row r="41" s="1" customFormat="1" ht="18" customHeight="1" spans="1:15">
      <c r="A41" s="45"/>
      <c r="B41" s="5"/>
      <c r="C41" s="5"/>
      <c r="D41" s="42"/>
      <c r="E41" s="5"/>
      <c r="F41" s="42"/>
      <c r="G41" s="5"/>
      <c r="H41" s="48"/>
      <c r="I41" s="48"/>
      <c r="J41" s="48"/>
      <c r="K41" s="48"/>
      <c r="L41" s="37"/>
      <c r="M41" s="48"/>
      <c r="N41" s="47"/>
      <c r="O41" s="5"/>
    </row>
    <row r="42" s="1" customFormat="1" ht="18" customHeight="1" spans="1:14">
      <c r="A42" s="38" t="s">
        <v>60</v>
      </c>
      <c r="B42" s="42"/>
      <c r="C42" s="42"/>
      <c r="D42" s="42"/>
      <c r="E42" s="42"/>
      <c r="F42" s="42"/>
      <c r="G42" s="5"/>
      <c r="H42" s="48"/>
      <c r="I42" s="48"/>
      <c r="J42" s="48"/>
      <c r="K42" s="48"/>
      <c r="L42" s="37"/>
      <c r="M42" s="48"/>
      <c r="N42" s="48"/>
    </row>
    <row r="43" s="1" customFormat="1" ht="18" customHeight="1" spans="1:14">
      <c r="A43" s="49" t="s">
        <v>61</v>
      </c>
      <c r="B43" s="49" t="s">
        <v>62</v>
      </c>
      <c r="C43" s="49" t="s">
        <v>63</v>
      </c>
      <c r="D43" s="5"/>
      <c r="E43" s="5"/>
      <c r="F43" s="42"/>
      <c r="G43" s="42"/>
      <c r="H43" s="42"/>
      <c r="I43" s="42"/>
      <c r="J43" s="42"/>
      <c r="K43" s="42"/>
      <c r="L43" s="70"/>
      <c r="M43" s="42"/>
      <c r="N43" s="48"/>
    </row>
    <row r="44" s="1" customFormat="1" ht="18" customHeight="1" spans="1:15">
      <c r="A44" s="49" t="s">
        <v>64</v>
      </c>
      <c r="B44" s="49" t="s">
        <v>65</v>
      </c>
      <c r="C44" s="49">
        <v>6.97487235</v>
      </c>
      <c r="D44" s="5"/>
      <c r="E44" s="5"/>
      <c r="F44" s="5"/>
      <c r="G44" s="5"/>
      <c r="H44" s="46"/>
      <c r="I44" s="46"/>
      <c r="J44" s="46"/>
      <c r="K44" s="46"/>
      <c r="L44" s="42"/>
      <c r="M44" s="46"/>
      <c r="N44" s="5"/>
      <c r="O44" s="37"/>
    </row>
    <row r="45" s="1" customFormat="1" ht="18" customHeight="1" spans="1:17">
      <c r="A45" s="49" t="s">
        <v>66</v>
      </c>
      <c r="B45" s="49" t="s">
        <v>67</v>
      </c>
      <c r="C45" s="49">
        <v>0.88897875</v>
      </c>
      <c r="D45" s="5"/>
      <c r="E45" s="5"/>
      <c r="F45" s="5"/>
      <c r="G45" s="47"/>
      <c r="H45" s="37"/>
      <c r="I45" s="37"/>
      <c r="J45" s="37"/>
      <c r="K45" s="37"/>
      <c r="L45" s="5"/>
      <c r="M45" s="37"/>
      <c r="N45" s="46"/>
      <c r="O45" s="37"/>
      <c r="Q45" s="6"/>
    </row>
    <row r="46" s="1" customFormat="1" ht="18" customHeight="1" spans="1:15">
      <c r="A46" s="49" t="s">
        <v>68</v>
      </c>
      <c r="B46" s="49" t="s">
        <v>69</v>
      </c>
      <c r="C46" s="49">
        <v>0.06168455</v>
      </c>
      <c r="D46" s="42"/>
      <c r="E46" s="5"/>
      <c r="F46" s="5"/>
      <c r="G46" s="5"/>
      <c r="H46" s="5"/>
      <c r="I46" s="71"/>
      <c r="J46" s="71"/>
      <c r="K46" s="71"/>
      <c r="L46" s="5"/>
      <c r="M46" s="5"/>
      <c r="N46" s="37"/>
      <c r="O46" s="37"/>
    </row>
    <row r="47" s="1" customFormat="1" ht="18" customHeight="1" spans="1:17">
      <c r="A47" s="49" t="s">
        <v>70</v>
      </c>
      <c r="B47" s="49" t="s">
        <v>71</v>
      </c>
      <c r="C47" s="49">
        <v>1.8962</v>
      </c>
      <c r="D47" s="42"/>
      <c r="E47" s="5"/>
      <c r="F47" s="5"/>
      <c r="G47" s="5"/>
      <c r="H47" s="5"/>
      <c r="I47" s="5"/>
      <c r="J47" s="5"/>
      <c r="K47" s="5"/>
      <c r="L47" s="5"/>
      <c r="M47" s="5"/>
      <c r="N47" s="5"/>
      <c r="O47" s="37"/>
      <c r="Q47" s="6"/>
    </row>
    <row r="48" s="1" customFormat="1" ht="18" customHeight="1" spans="1:14">
      <c r="A48" s="49" t="s">
        <v>72</v>
      </c>
      <c r="B48" s="49" t="s">
        <v>73</v>
      </c>
      <c r="C48" s="49">
        <v>0.2251</v>
      </c>
      <c r="D48" s="42"/>
      <c r="L48" s="5"/>
      <c r="N48" s="5"/>
    </row>
    <row r="49" s="1" customFormat="1" ht="18" customHeight="1" spans="1:14">
      <c r="A49" s="49" t="s">
        <v>74</v>
      </c>
      <c r="B49" s="49" t="s">
        <v>75</v>
      </c>
      <c r="C49" s="49">
        <v>5.03621405</v>
      </c>
      <c r="D49" s="42"/>
      <c r="F49" s="3"/>
      <c r="G49" s="4"/>
      <c r="H49" s="5"/>
      <c r="I49" s="5"/>
      <c r="J49" s="5"/>
      <c r="K49" s="5"/>
      <c r="L49" s="5"/>
      <c r="M49" s="5"/>
      <c r="N49" s="5"/>
    </row>
    <row r="50" s="1" customFormat="1" ht="18" customHeight="1" spans="1:14">
      <c r="A50" s="49" t="s">
        <v>76</v>
      </c>
      <c r="B50" s="49" t="s">
        <v>77</v>
      </c>
      <c r="C50" s="49">
        <v>0.2093</v>
      </c>
      <c r="F50" s="3"/>
      <c r="G50" s="4"/>
      <c r="H50" s="5"/>
      <c r="I50" s="5"/>
      <c r="J50" s="5"/>
      <c r="K50" s="5"/>
      <c r="L50" s="5"/>
      <c r="M50" s="5"/>
      <c r="N50" s="5"/>
    </row>
    <row r="51" s="1" customFormat="1" ht="18" customHeight="1" spans="1:17">
      <c r="A51" s="49" t="s">
        <v>78</v>
      </c>
      <c r="B51" s="49" t="s">
        <v>79</v>
      </c>
      <c r="C51" s="49">
        <v>0.8637</v>
      </c>
      <c r="F51" s="3"/>
      <c r="G51" s="4"/>
      <c r="H51" s="5"/>
      <c r="I51" s="5"/>
      <c r="J51" s="5"/>
      <c r="K51" s="5"/>
      <c r="L51" s="5"/>
      <c r="M51" s="5"/>
      <c r="N51" s="5"/>
      <c r="Q51" s="6"/>
    </row>
    <row r="52" s="1" customFormat="1" ht="18" customHeight="1" spans="1:17">
      <c r="A52" s="49" t="s">
        <v>80</v>
      </c>
      <c r="B52" s="49" t="s">
        <v>81</v>
      </c>
      <c r="C52" s="49">
        <v>1.6659</v>
      </c>
      <c r="N52" s="5"/>
      <c r="Q52" s="6"/>
    </row>
    <row r="53" s="1" customFormat="1" ht="18" customHeight="1" spans="1:17">
      <c r="A53" s="49" t="s">
        <v>82</v>
      </c>
      <c r="B53" s="49" t="s">
        <v>83</v>
      </c>
      <c r="C53" s="49">
        <v>7.90901855</v>
      </c>
      <c r="N53" s="5"/>
      <c r="Q53" s="6"/>
    </row>
    <row r="54" s="1" customFormat="1" ht="18" customHeight="1" spans="1:17">
      <c r="A54" s="49" t="s">
        <v>84</v>
      </c>
      <c r="B54" s="49" t="s">
        <v>85</v>
      </c>
      <c r="C54" s="49">
        <v>0.000457</v>
      </c>
      <c r="N54" s="5"/>
      <c r="Q54" s="6"/>
    </row>
    <row r="55" ht="15.6" spans="1:3">
      <c r="A55" s="49" t="s">
        <v>86</v>
      </c>
      <c r="B55" s="49" t="s">
        <v>87</v>
      </c>
      <c r="C55" s="49">
        <v>1.8567</v>
      </c>
    </row>
    <row r="56" ht="15.6" spans="1:3">
      <c r="A56" s="49" t="s">
        <v>88</v>
      </c>
      <c r="B56" s="49" t="s">
        <v>89</v>
      </c>
      <c r="C56" s="49">
        <v>4.9463</v>
      </c>
    </row>
    <row r="57" ht="15.6" spans="1:3">
      <c r="A57" s="49" t="s">
        <v>90</v>
      </c>
      <c r="B57" s="49" t="s">
        <v>91</v>
      </c>
      <c r="C57" s="49">
        <v>8.8875867</v>
      </c>
    </row>
  </sheetData>
  <mergeCells count="24">
    <mergeCell ref="B29:D29"/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C3:C4"/>
    <mergeCell ref="C5:C7"/>
    <mergeCell ref="C8:C11"/>
    <mergeCell ref="C12:C13"/>
    <mergeCell ref="C16:C17"/>
    <mergeCell ref="C18:C22"/>
    <mergeCell ref="C23:C26"/>
    <mergeCell ref="O2:O5"/>
    <mergeCell ref="O6:O8"/>
    <mergeCell ref="O9:O13"/>
    <mergeCell ref="O14:O17"/>
    <mergeCell ref="O18:O21"/>
    <mergeCell ref="O22:O26"/>
    <mergeCell ref="O28:O29"/>
  </mergeCells>
  <conditionalFormatting sqref="Q2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{1a6e2ea2-6927-4dfa-95c5-93a971592bee}</x14:id>
        </ext>
      </extLst>
    </cfRule>
  </conditionalFormatting>
  <conditionalFormatting sqref="Q2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{b266c158-88e8-4eff-97b7-8f9e0080f754}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{2faf95fb-6999-475d-bcc6-71d372e32d81}</x14:id>
        </ext>
      </extLst>
    </cfRule>
  </conditionalFormatting>
  <conditionalFormatting sqref="R30">
    <cfRule type="aboveAverage" dxfId="0" priority="16"/>
    <cfRule type="aboveAverage" dxfId="1" priority="15" aboveAverage="0"/>
  </conditionalFormatting>
  <conditionalFormatting sqref="R31">
    <cfRule type="aboveAverage" dxfId="0" priority="2"/>
    <cfRule type="aboveAverage" dxfId="1" priority="1" aboveAverage="0"/>
  </conditionalFormatting>
  <conditionalFormatting sqref="Q2:Q5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{5bac31d3-7527-4fd4-9697-0618a183891a}</x14:id>
        </ext>
      </extLst>
    </cfRule>
  </conditionalFormatting>
  <conditionalFormatting sqref="Q6:Q8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{7b61d0e6-f9ae-43d3-b503-493e7bdd60c2}</x14:id>
        </ext>
      </extLst>
    </cfRule>
  </conditionalFormatting>
  <conditionalFormatting sqref="Q9:Q1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{6e2a0a5a-2943-42fb-b7dd-72e8f0ae2fe6}</x14:id>
        </ext>
      </extLst>
    </cfRule>
  </conditionalFormatting>
  <conditionalFormatting sqref="Q14:Q17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{996c837b-0ed7-4bac-a8ec-10fcb95a9937}</x14:id>
        </ext>
      </extLst>
    </cfRule>
  </conditionalFormatting>
  <conditionalFormatting sqref="Q18:Q2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{5f9e0726-5112-498f-9ca3-9d4dbdc85169}</x14:id>
        </ext>
      </extLst>
    </cfRule>
  </conditionalFormatting>
  <conditionalFormatting sqref="Q22:Q2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{0cd464da-d616-4530-a488-9f2e2e4d7782}</x14:id>
        </ext>
      </extLst>
    </cfRule>
  </conditionalFormatting>
  <conditionalFormatting sqref="Q23:Q2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{524b5adc-c2c6-498f-9823-b945097e7dd6}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{ad60b0db-bb15-4396-8bc2-5025837ab255}</x14:id>
        </ext>
      </extLst>
    </cfRule>
  </conditionalFormatting>
  <conditionalFormatting sqref="R3:R4">
    <cfRule type="aboveAverage" dxfId="0" priority="24"/>
    <cfRule type="aboveAverage" dxfId="1" priority="23" aboveAverage="0"/>
  </conditionalFormatting>
  <conditionalFormatting sqref="R6:R7">
    <cfRule type="aboveAverage" dxfId="0" priority="22"/>
    <cfRule type="aboveAverage" dxfId="1" priority="21" aboveAverage="0"/>
  </conditionalFormatting>
  <conditionalFormatting sqref="R9:R12">
    <cfRule type="aboveAverage" dxfId="0" priority="18"/>
    <cfRule type="aboveAverage" dxfId="1" priority="17" aboveAverage="0"/>
  </conditionalFormatting>
  <conditionalFormatting sqref="R14:R16">
    <cfRule type="aboveAverage" dxfId="0" priority="20"/>
    <cfRule type="aboveAverage" dxfId="1" priority="19" aboveAverage="0"/>
  </conditionalFormatting>
  <conditionalFormatting sqref="R18:R21">
    <cfRule type="aboveAverage" dxfId="0" priority="14"/>
    <cfRule type="aboveAverage" dxfId="1" priority="13" aboveAverage="0"/>
  </conditionalFormatting>
  <conditionalFormatting sqref="R22:R25">
    <cfRule type="aboveAverage" dxfId="0" priority="28"/>
    <cfRule type="aboveAverage" dxfId="1" priority="27" aboveAverage="0"/>
  </conditionalFormatting>
  <conditionalFormatting sqref="Q22 Q2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{302b59ae-8c01-49b8-93c6-15104139c54b}</x14:id>
        </ext>
      </extLst>
    </cfRule>
  </conditionalFormatting>
  <pageMargins left="0.75" right="0.75" top="1" bottom="1" header="0.511805555555556" footer="0.511805555555556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6e2ea2-6927-4dfa-95c5-93a971592b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type="dataBar" id="{b266c158-88e8-4eff-97b7-8f9e0080f7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2faf95fb-6999-475d-bcc6-71d372e32d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type="dataBar" id="{5bac31d3-7527-4fd4-9697-0618a18389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type="dataBar" id="{7b61d0e6-f9ae-43d3-b503-493e7bdd60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type="dataBar" id="{6e2a0a5a-2943-42fb-b7dd-72e8f0ae2f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type="dataBar" id="{996c837b-0ed7-4bac-a8ec-10fcb95a99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type="dataBar" id="{5f9e0726-5112-498f-9ca3-9d4dbdc851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type="dataBar" id="{0cd464da-d616-4530-a488-9f2e2e4d77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type="dataBar" id="{524b5adc-c2c6-498f-9823-b945097e7d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d60b0db-bb15-4396-8bc2-5025837ab2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type="dataBar" id="{302b59ae-8c01-49b8-93c6-15104139c5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7"/>
  <sheetViews>
    <sheetView topLeftCell="A13" workbookViewId="0">
      <selection activeCell="L6" sqref="L6"/>
    </sheetView>
  </sheetViews>
  <sheetFormatPr defaultColWidth="9" defaultRowHeight="17.4"/>
  <cols>
    <col min="1" max="1" width="9.5" style="2" customWidth="1"/>
    <col min="2" max="2" width="12.6296296296296" style="1" customWidth="1"/>
    <col min="3" max="3" width="11.25" style="1" customWidth="1"/>
    <col min="4" max="4" width="10" style="1" customWidth="1"/>
    <col min="5" max="5" width="10.1296296296296" style="1" customWidth="1"/>
    <col min="6" max="6" width="8.5" style="3" customWidth="1"/>
    <col min="7" max="7" width="11.25" style="4" customWidth="1"/>
    <col min="8" max="8" width="9.62962962962963" style="1" customWidth="1"/>
    <col min="9" max="9" width="8.62962962962963" style="1" customWidth="1"/>
    <col min="10" max="10" width="10" style="1" customWidth="1"/>
    <col min="11" max="11" width="10.75" style="1" customWidth="1"/>
    <col min="12" max="12" width="16.5555555555556" style="1" customWidth="1"/>
    <col min="13" max="13" width="15.8888888888889" style="1" customWidth="1"/>
    <col min="14" max="14" width="13.3796296296296" style="5" customWidth="1"/>
    <col min="15" max="15" width="12.5" style="1" customWidth="1"/>
    <col min="16" max="16" width="13.3796296296296" style="1" customWidth="1"/>
    <col min="17" max="17" width="19.3796296296296" style="6" customWidth="1"/>
    <col min="18" max="18" width="13.6296296296296" style="1" customWidth="1"/>
    <col min="19" max="19" width="9" style="1"/>
  </cols>
  <sheetData>
    <row r="1" s="1" customFormat="1" ht="18" customHeight="1" spans="1:18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50" t="s">
        <v>16</v>
      </c>
      <c r="J1" s="51" t="s">
        <v>17</v>
      </c>
      <c r="K1" s="52" t="s">
        <v>18</v>
      </c>
      <c r="L1" s="53" t="s">
        <v>3</v>
      </c>
      <c r="M1" s="54" t="s">
        <v>4</v>
      </c>
      <c r="N1" s="55"/>
      <c r="O1" s="56" t="s">
        <v>11</v>
      </c>
      <c r="P1" s="56" t="s">
        <v>9</v>
      </c>
      <c r="Q1" s="72" t="s">
        <v>13</v>
      </c>
      <c r="R1" s="73" t="s">
        <v>15</v>
      </c>
    </row>
    <row r="2" s="1" customFormat="1" ht="18" customHeight="1" spans="1:18">
      <c r="A2" s="11">
        <v>43420</v>
      </c>
      <c r="B2" s="12" t="s">
        <v>19</v>
      </c>
      <c r="C2" s="12">
        <f>F2</f>
        <v>1269</v>
      </c>
      <c r="D2" s="12" t="s">
        <v>20</v>
      </c>
      <c r="E2" s="12">
        <v>1404</v>
      </c>
      <c r="F2" s="12">
        <v>1269</v>
      </c>
      <c r="G2" s="13">
        <f t="shared" ref="G2:G13" si="0">F2-E2</f>
        <v>-135</v>
      </c>
      <c r="H2" s="14">
        <v>3.91968349770523</v>
      </c>
      <c r="I2" s="27">
        <v>57</v>
      </c>
      <c r="J2" s="27">
        <v>480</v>
      </c>
      <c r="K2" s="14">
        <v>2.64375</v>
      </c>
      <c r="L2" s="57">
        <v>388013.389121339</v>
      </c>
      <c r="M2" s="58">
        <v>98991</v>
      </c>
      <c r="N2" s="37"/>
      <c r="O2" s="12" t="s">
        <v>21</v>
      </c>
      <c r="P2" s="12" t="s">
        <v>22</v>
      </c>
      <c r="Q2" s="60">
        <f>F3</f>
        <v>3734</v>
      </c>
      <c r="R2" s="74">
        <f>H3</f>
        <v>3.37085462100319</v>
      </c>
    </row>
    <row r="3" s="1" customFormat="1" ht="18" customHeight="1" spans="1:18">
      <c r="A3" s="15"/>
      <c r="B3" s="12" t="s">
        <v>23</v>
      </c>
      <c r="C3" s="16">
        <f>F3+F4</f>
        <v>3907</v>
      </c>
      <c r="D3" s="12" t="s">
        <v>21</v>
      </c>
      <c r="E3" s="12">
        <v>3748</v>
      </c>
      <c r="F3" s="12">
        <v>3734</v>
      </c>
      <c r="G3" s="17">
        <f t="shared" si="0"/>
        <v>-14</v>
      </c>
      <c r="H3" s="14">
        <v>3.37085462100319</v>
      </c>
      <c r="I3" s="12">
        <v>79</v>
      </c>
      <c r="J3" s="12">
        <v>669</v>
      </c>
      <c r="K3" s="14">
        <v>5.58146487294469</v>
      </c>
      <c r="L3" s="1">
        <v>1188724.2872</v>
      </c>
      <c r="M3" s="58">
        <v>358657.929021038</v>
      </c>
      <c r="N3" s="49"/>
      <c r="O3" s="12"/>
      <c r="P3" s="12" t="s">
        <v>24</v>
      </c>
      <c r="Q3" s="60">
        <f>F16</f>
        <v>661</v>
      </c>
      <c r="R3" s="14">
        <f>H16</f>
        <v>2.17</v>
      </c>
    </row>
    <row r="4" s="1" customFormat="1" ht="18" customHeight="1" spans="1:18">
      <c r="A4" s="15"/>
      <c r="B4" s="12"/>
      <c r="C4" s="18"/>
      <c r="D4" s="12" t="s">
        <v>25</v>
      </c>
      <c r="E4" s="12">
        <v>236</v>
      </c>
      <c r="F4" s="12">
        <v>173</v>
      </c>
      <c r="G4" s="17">
        <f t="shared" si="0"/>
        <v>-63</v>
      </c>
      <c r="H4" s="14">
        <v>3.65936755948081</v>
      </c>
      <c r="I4" s="12">
        <v>0</v>
      </c>
      <c r="J4" s="12">
        <v>30</v>
      </c>
      <c r="K4" s="14">
        <v>5.76666666666667</v>
      </c>
      <c r="L4" s="57">
        <v>91175.4385574998</v>
      </c>
      <c r="M4" s="58">
        <v>17997.4</v>
      </c>
      <c r="N4" s="49"/>
      <c r="O4" s="12"/>
      <c r="P4" s="12" t="s">
        <v>26</v>
      </c>
      <c r="Q4" s="75">
        <f>F18</f>
        <v>828</v>
      </c>
      <c r="R4" s="64">
        <f>H18</f>
        <v>2.61638186537525</v>
      </c>
    </row>
    <row r="5" s="1" customFormat="1" ht="18" customHeight="1" spans="1:18">
      <c r="A5" s="15"/>
      <c r="B5" s="16" t="s">
        <v>27</v>
      </c>
      <c r="C5" s="16">
        <f>F5+F6+F7</f>
        <v>296</v>
      </c>
      <c r="D5" s="12" t="s">
        <v>28</v>
      </c>
      <c r="E5" s="12">
        <v>222</v>
      </c>
      <c r="F5" s="12">
        <v>200</v>
      </c>
      <c r="G5" s="13">
        <f t="shared" si="0"/>
        <v>-22</v>
      </c>
      <c r="H5" s="14">
        <v>2.53</v>
      </c>
      <c r="I5" s="12">
        <v>16</v>
      </c>
      <c r="J5" s="12">
        <v>135</v>
      </c>
      <c r="K5" s="14">
        <v>1.48</v>
      </c>
      <c r="L5" s="1">
        <v>91104.81</v>
      </c>
      <c r="M5" s="58">
        <v>35954.2</v>
      </c>
      <c r="N5" s="37"/>
      <c r="O5" s="12"/>
      <c r="P5" s="23" t="s">
        <v>29</v>
      </c>
      <c r="Q5" s="76">
        <f>SUM(Q2:Q4)</f>
        <v>5223</v>
      </c>
      <c r="R5" s="77">
        <f>AVERAGE(R2:R4)</f>
        <v>2.71907882879281</v>
      </c>
    </row>
    <row r="6" s="1" customFormat="1" ht="18" customHeight="1" spans="1:18">
      <c r="A6" s="15"/>
      <c r="B6" s="19"/>
      <c r="C6" s="19"/>
      <c r="D6" s="12" t="s">
        <v>30</v>
      </c>
      <c r="E6" s="12">
        <v>40</v>
      </c>
      <c r="F6" s="12">
        <v>58</v>
      </c>
      <c r="G6" s="13">
        <f t="shared" si="0"/>
        <v>18</v>
      </c>
      <c r="H6" s="14">
        <v>3.86</v>
      </c>
      <c r="I6" s="12">
        <v>1</v>
      </c>
      <c r="J6" s="12">
        <v>36</v>
      </c>
      <c r="K6" s="14">
        <v>1.61</v>
      </c>
      <c r="L6" s="57">
        <v>10692.55</v>
      </c>
      <c r="M6" s="58">
        <v>2771.74</v>
      </c>
      <c r="N6" s="37"/>
      <c r="O6" s="12" t="s">
        <v>25</v>
      </c>
      <c r="P6" s="12" t="s">
        <v>22</v>
      </c>
      <c r="Q6" s="60">
        <f>F4</f>
        <v>173</v>
      </c>
      <c r="R6" s="14">
        <f>H4</f>
        <v>3.65936755948081</v>
      </c>
    </row>
    <row r="7" s="1" customFormat="1" ht="18" customHeight="1" spans="1:18">
      <c r="A7" s="15"/>
      <c r="B7" s="18"/>
      <c r="C7" s="18"/>
      <c r="D7" s="12" t="s">
        <v>31</v>
      </c>
      <c r="E7" s="12">
        <v>47</v>
      </c>
      <c r="F7" s="12">
        <v>38</v>
      </c>
      <c r="G7" s="13">
        <f t="shared" si="0"/>
        <v>-9</v>
      </c>
      <c r="H7" s="14">
        <v>1.57</v>
      </c>
      <c r="I7" s="12">
        <v>4</v>
      </c>
      <c r="J7" s="12">
        <v>41</v>
      </c>
      <c r="K7" s="14">
        <v>0.93</v>
      </c>
      <c r="L7" s="57">
        <v>13920.1</v>
      </c>
      <c r="M7" s="58">
        <v>8887.24</v>
      </c>
      <c r="O7" s="12"/>
      <c r="P7" s="12" t="s">
        <v>26</v>
      </c>
      <c r="Q7" s="75">
        <f>F19</f>
        <v>84</v>
      </c>
      <c r="R7" s="65">
        <f>H19</f>
        <v>2.94336703964659</v>
      </c>
    </row>
    <row r="8" s="1" customFormat="1" ht="18" customHeight="1" spans="1:18">
      <c r="A8" s="15"/>
      <c r="B8" s="16" t="s">
        <v>32</v>
      </c>
      <c r="C8" s="16">
        <f>F8+F9+F10+F11</f>
        <v>1361</v>
      </c>
      <c r="D8" s="12" t="s">
        <v>33</v>
      </c>
      <c r="E8" s="12">
        <v>734</v>
      </c>
      <c r="F8" s="12">
        <v>800</v>
      </c>
      <c r="G8" s="17">
        <f t="shared" si="0"/>
        <v>66</v>
      </c>
      <c r="H8" s="14">
        <v>4.39857010352944</v>
      </c>
      <c r="I8" s="12">
        <v>36</v>
      </c>
      <c r="J8" s="12">
        <v>256</v>
      </c>
      <c r="K8" s="14">
        <v>3.125</v>
      </c>
      <c r="L8" s="57">
        <v>246122.43</v>
      </c>
      <c r="M8" s="58">
        <v>55955.1</v>
      </c>
      <c r="N8" s="37"/>
      <c r="O8" s="12"/>
      <c r="P8" s="23" t="s">
        <v>29</v>
      </c>
      <c r="Q8" s="76">
        <f>SUM(Q6:Q7)</f>
        <v>257</v>
      </c>
      <c r="R8" s="77">
        <f>AVERAGE(R6:R7)</f>
        <v>3.3013672995637</v>
      </c>
    </row>
    <row r="9" s="1" customFormat="1" ht="18" customHeight="1" spans="1:18">
      <c r="A9" s="15"/>
      <c r="B9" s="19"/>
      <c r="C9" s="19"/>
      <c r="D9" s="12" t="s">
        <v>31</v>
      </c>
      <c r="E9" s="12">
        <v>139</v>
      </c>
      <c r="F9" s="12">
        <v>187</v>
      </c>
      <c r="G9" s="17">
        <f t="shared" si="0"/>
        <v>48</v>
      </c>
      <c r="H9" s="14">
        <v>4.03722746145718</v>
      </c>
      <c r="I9" s="12">
        <v>24</v>
      </c>
      <c r="J9" s="12">
        <v>96</v>
      </c>
      <c r="K9" s="14">
        <v>1.94791666666667</v>
      </c>
      <c r="L9" s="57">
        <v>61247.93</v>
      </c>
      <c r="M9" s="58">
        <v>15170.79</v>
      </c>
      <c r="N9" s="37"/>
      <c r="O9" s="59" t="s">
        <v>31</v>
      </c>
      <c r="P9" s="12" t="s">
        <v>34</v>
      </c>
      <c r="Q9" s="75">
        <f>F9</f>
        <v>187</v>
      </c>
      <c r="R9" s="74">
        <f>H9</f>
        <v>4.03722746145718</v>
      </c>
    </row>
    <row r="10" s="1" customFormat="1" ht="18" customHeight="1" spans="1:18">
      <c r="A10" s="15"/>
      <c r="B10" s="19"/>
      <c r="C10" s="19"/>
      <c r="D10" s="12" t="s">
        <v>35</v>
      </c>
      <c r="E10" s="12">
        <v>256</v>
      </c>
      <c r="F10" s="12">
        <v>282</v>
      </c>
      <c r="G10" s="17">
        <f t="shared" si="0"/>
        <v>26</v>
      </c>
      <c r="H10" s="14">
        <v>6.80093345867465</v>
      </c>
      <c r="I10" s="12">
        <v>21</v>
      </c>
      <c r="J10" s="12">
        <v>118</v>
      </c>
      <c r="K10" s="14">
        <v>2.38983050847458</v>
      </c>
      <c r="L10" s="57">
        <v>166901.64</v>
      </c>
      <c r="M10" s="58">
        <v>24540.99</v>
      </c>
      <c r="N10" s="37"/>
      <c r="O10" s="59"/>
      <c r="P10" s="12" t="s">
        <v>26</v>
      </c>
      <c r="Q10" s="75">
        <f>F20</f>
        <v>422</v>
      </c>
      <c r="R10" s="65">
        <f>H20</f>
        <v>2.71374547193775</v>
      </c>
    </row>
    <row r="11" s="1" customFormat="1" ht="18" customHeight="1" spans="1:18">
      <c r="A11" s="15"/>
      <c r="B11" s="19"/>
      <c r="C11" s="19"/>
      <c r="D11" s="12" t="s">
        <v>36</v>
      </c>
      <c r="E11" s="12">
        <v>112</v>
      </c>
      <c r="F11" s="12">
        <v>92</v>
      </c>
      <c r="G11" s="17">
        <f t="shared" si="0"/>
        <v>-20</v>
      </c>
      <c r="H11" s="14">
        <v>9.82196601634122</v>
      </c>
      <c r="I11" s="12">
        <v>4</v>
      </c>
      <c r="J11" s="12">
        <v>32</v>
      </c>
      <c r="K11" s="14">
        <v>2.875</v>
      </c>
      <c r="L11" s="1">
        <v>69746.37</v>
      </c>
      <c r="M11" s="58">
        <v>7101.06</v>
      </c>
      <c r="N11" s="37"/>
      <c r="O11" s="59"/>
      <c r="P11" s="12" t="s">
        <v>37</v>
      </c>
      <c r="Q11" s="78">
        <f>F25</f>
        <v>54</v>
      </c>
      <c r="R11" s="74">
        <f>H25</f>
        <v>2.14220761119544</v>
      </c>
    </row>
    <row r="12" s="1" customFormat="1" ht="18" customHeight="1" spans="1:18">
      <c r="A12" s="15"/>
      <c r="B12" s="16" t="s">
        <v>38</v>
      </c>
      <c r="C12" s="16">
        <f>F12+F13</f>
        <v>392</v>
      </c>
      <c r="D12" s="12" t="s">
        <v>39</v>
      </c>
      <c r="E12" s="12">
        <v>285</v>
      </c>
      <c r="F12" s="12">
        <v>258</v>
      </c>
      <c r="G12" s="13">
        <f t="shared" si="0"/>
        <v>-27</v>
      </c>
      <c r="H12" s="20">
        <v>3.03440351064491</v>
      </c>
      <c r="I12" s="12">
        <v>10</v>
      </c>
      <c r="J12" s="12">
        <v>57</v>
      </c>
      <c r="K12" s="14">
        <v>4.52631578947368</v>
      </c>
      <c r="L12" s="57">
        <v>136207.692</v>
      </c>
      <c r="M12" s="58">
        <v>44887.7980539415</v>
      </c>
      <c r="N12" s="37"/>
      <c r="O12" s="59"/>
      <c r="P12" s="12" t="s">
        <v>40</v>
      </c>
      <c r="Q12" s="78">
        <f>F7</f>
        <v>38</v>
      </c>
      <c r="R12" s="74">
        <f>H7</f>
        <v>1.57</v>
      </c>
    </row>
    <row r="13" s="1" customFormat="1" ht="18" customHeight="1" spans="1:18">
      <c r="A13" s="15"/>
      <c r="B13" s="18"/>
      <c r="C13" s="18"/>
      <c r="D13" s="12" t="s">
        <v>28</v>
      </c>
      <c r="E13" s="12">
        <v>147</v>
      </c>
      <c r="F13" s="12">
        <v>134</v>
      </c>
      <c r="G13" s="13">
        <f t="shared" si="0"/>
        <v>-13</v>
      </c>
      <c r="H13" s="20">
        <v>2.63845016820189</v>
      </c>
      <c r="I13" s="12">
        <v>5</v>
      </c>
      <c r="J13" s="12">
        <v>28</v>
      </c>
      <c r="K13" s="14">
        <v>4.78571428571429</v>
      </c>
      <c r="L13" s="57">
        <v>65747.7113085</v>
      </c>
      <c r="M13" s="58">
        <v>24919.065025703</v>
      </c>
      <c r="N13" s="37"/>
      <c r="O13" s="59"/>
      <c r="P13" s="23" t="s">
        <v>29</v>
      </c>
      <c r="Q13" s="60">
        <f>SUM(Q9:Q12)</f>
        <v>701</v>
      </c>
      <c r="R13" s="77">
        <f>AVERAGE(R9:R11)</f>
        <v>2.96439351486345</v>
      </c>
    </row>
    <row r="14" s="1" customFormat="1" ht="18" customHeight="1" spans="1:18">
      <c r="A14" s="22"/>
      <c r="B14" s="23" t="s">
        <v>7</v>
      </c>
      <c r="C14" s="23">
        <f t="shared" ref="C14:G14" si="1">SUM(C2:C13)</f>
        <v>7225</v>
      </c>
      <c r="D14" s="23"/>
      <c r="E14" s="23">
        <f t="shared" si="1"/>
        <v>7370</v>
      </c>
      <c r="F14" s="23">
        <f t="shared" si="1"/>
        <v>7225</v>
      </c>
      <c r="G14" s="24">
        <f t="shared" si="1"/>
        <v>-145</v>
      </c>
      <c r="H14" s="25">
        <f>L14/M14</f>
        <v>3.63535442877286</v>
      </c>
      <c r="I14" s="23">
        <f>SUM(I3:I13)</f>
        <v>200</v>
      </c>
      <c r="J14" s="23">
        <f t="shared" ref="J14:M14" si="2">SUM(J2:J13)</f>
        <v>1978</v>
      </c>
      <c r="K14" s="25"/>
      <c r="L14" s="81">
        <f t="shared" si="2"/>
        <v>2529604.34818734</v>
      </c>
      <c r="M14" s="67">
        <f t="shared" si="2"/>
        <v>695834.312100683</v>
      </c>
      <c r="N14" s="37"/>
      <c r="O14" s="12" t="s">
        <v>33</v>
      </c>
      <c r="P14" s="12" t="s">
        <v>34</v>
      </c>
      <c r="Q14" s="78">
        <f>F8</f>
        <v>800</v>
      </c>
      <c r="R14" s="74">
        <f>H8</f>
        <v>4.39857010352944</v>
      </c>
    </row>
    <row r="15" s="1" customFormat="1" ht="18" customHeight="1" spans="1:18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50" t="s">
        <v>16</v>
      </c>
      <c r="J15" s="51" t="s">
        <v>17</v>
      </c>
      <c r="K15" s="52" t="s">
        <v>18</v>
      </c>
      <c r="L15" s="53" t="s">
        <v>3</v>
      </c>
      <c r="M15" s="54" t="s">
        <v>4</v>
      </c>
      <c r="N15" s="55"/>
      <c r="O15" s="12"/>
      <c r="P15" s="12" t="s">
        <v>26</v>
      </c>
      <c r="Q15" s="75">
        <f>F21</f>
        <v>0</v>
      </c>
      <c r="R15" s="68">
        <f>H21</f>
        <v>0</v>
      </c>
    </row>
    <row r="16" s="1" customFormat="1" ht="18" customHeight="1" spans="1:18">
      <c r="A16" s="11">
        <v>43420</v>
      </c>
      <c r="B16" s="26" t="s">
        <v>41</v>
      </c>
      <c r="C16" s="26">
        <f>F16+F17</f>
        <v>900</v>
      </c>
      <c r="D16" s="12" t="s">
        <v>21</v>
      </c>
      <c r="E16" s="27">
        <v>728</v>
      </c>
      <c r="F16" s="27">
        <v>661</v>
      </c>
      <c r="G16" s="13">
        <f t="shared" ref="G16:G27" si="3">F16-E16</f>
        <v>-67</v>
      </c>
      <c r="H16" s="14">
        <v>2.17</v>
      </c>
      <c r="I16" s="12">
        <v>0</v>
      </c>
      <c r="J16" s="12">
        <v>149</v>
      </c>
      <c r="K16" s="14">
        <v>4.4</v>
      </c>
      <c r="L16" s="57">
        <v>175235.5</v>
      </c>
      <c r="M16" s="58">
        <v>66073.4613</v>
      </c>
      <c r="N16" s="37"/>
      <c r="O16" s="12"/>
      <c r="P16" s="12" t="s">
        <v>37</v>
      </c>
      <c r="Q16" s="78">
        <f>F24</f>
        <v>106</v>
      </c>
      <c r="R16" s="74">
        <f>H24</f>
        <v>3.17008513860009</v>
      </c>
    </row>
    <row r="17" s="1" customFormat="1" ht="18" customHeight="1" spans="1:18">
      <c r="A17" s="15"/>
      <c r="B17" s="28"/>
      <c r="C17" s="28"/>
      <c r="D17" s="12" t="s">
        <v>20</v>
      </c>
      <c r="E17" s="27">
        <v>292</v>
      </c>
      <c r="F17" s="27">
        <v>239</v>
      </c>
      <c r="G17" s="13">
        <f t="shared" si="3"/>
        <v>-53</v>
      </c>
      <c r="H17" s="14">
        <v>2.7</v>
      </c>
      <c r="I17" s="12">
        <v>0</v>
      </c>
      <c r="J17" s="12">
        <v>59</v>
      </c>
      <c r="K17" s="14">
        <v>4.1</v>
      </c>
      <c r="L17" s="57">
        <v>75219.27</v>
      </c>
      <c r="M17" s="58">
        <v>28199.6946</v>
      </c>
      <c r="N17" s="37"/>
      <c r="O17" s="12"/>
      <c r="P17" s="23" t="s">
        <v>29</v>
      </c>
      <c r="Q17" s="60">
        <f>SUM(Q14:Q16)</f>
        <v>906</v>
      </c>
      <c r="R17" s="77">
        <f>AVERAGE(R14:R16)</f>
        <v>2.52288508070984</v>
      </c>
    </row>
    <row r="18" s="1" customFormat="1" ht="18" customHeight="1" spans="1:18">
      <c r="A18" s="15"/>
      <c r="B18" s="26" t="s">
        <v>42</v>
      </c>
      <c r="C18" s="26">
        <f>SUM(F18:F22)</f>
        <v>2223</v>
      </c>
      <c r="D18" s="12" t="s">
        <v>21</v>
      </c>
      <c r="E18" s="27">
        <v>804</v>
      </c>
      <c r="F18" s="27">
        <v>828</v>
      </c>
      <c r="G18" s="13">
        <f t="shared" si="3"/>
        <v>24</v>
      </c>
      <c r="H18" s="14">
        <v>2.61638186537525</v>
      </c>
      <c r="I18" s="12">
        <v>18</v>
      </c>
      <c r="J18" s="12">
        <v>121</v>
      </c>
      <c r="K18" s="14">
        <v>6.84297520661157</v>
      </c>
      <c r="L18" s="57">
        <v>245979.432592125</v>
      </c>
      <c r="M18" s="58">
        <v>94015.1114206128</v>
      </c>
      <c r="N18" s="49"/>
      <c r="O18" s="12" t="s">
        <v>28</v>
      </c>
      <c r="P18" s="12" t="s">
        <v>40</v>
      </c>
      <c r="Q18" s="76">
        <f>F5</f>
        <v>200</v>
      </c>
      <c r="R18" s="14">
        <f>H5</f>
        <v>2.53</v>
      </c>
    </row>
    <row r="19" s="1" customFormat="1" ht="18" customHeight="1" spans="1:18">
      <c r="A19" s="15"/>
      <c r="B19" s="28"/>
      <c r="C19" s="28"/>
      <c r="D19" s="12" t="s">
        <v>25</v>
      </c>
      <c r="E19" s="27">
        <v>80</v>
      </c>
      <c r="F19" s="27">
        <v>84</v>
      </c>
      <c r="G19" s="17">
        <f t="shared" si="3"/>
        <v>4</v>
      </c>
      <c r="H19" s="14">
        <v>2.94336703964659</v>
      </c>
      <c r="I19" s="12">
        <v>18</v>
      </c>
      <c r="J19" s="12">
        <v>33</v>
      </c>
      <c r="K19" s="14">
        <v>2.54545454545455</v>
      </c>
      <c r="L19" s="57">
        <v>37923.5215651401</v>
      </c>
      <c r="M19" s="85">
        <v>12884.4011142061</v>
      </c>
      <c r="N19" s="49"/>
      <c r="O19" s="12"/>
      <c r="P19" s="12" t="s">
        <v>43</v>
      </c>
      <c r="Q19" s="76">
        <f>F13</f>
        <v>134</v>
      </c>
      <c r="R19" s="14">
        <f>H13</f>
        <v>2.63845016820189</v>
      </c>
    </row>
    <row r="20" s="1" customFormat="1" ht="18" customHeight="1" spans="1:18">
      <c r="A20" s="15"/>
      <c r="B20" s="28"/>
      <c r="C20" s="28"/>
      <c r="D20" s="12" t="s">
        <v>31</v>
      </c>
      <c r="E20" s="27">
        <v>389</v>
      </c>
      <c r="F20" s="27">
        <v>422</v>
      </c>
      <c r="G20" s="17">
        <f t="shared" si="3"/>
        <v>33</v>
      </c>
      <c r="H20" s="14">
        <v>2.71374547193775</v>
      </c>
      <c r="I20" s="12">
        <v>17</v>
      </c>
      <c r="J20" s="12">
        <v>98</v>
      </c>
      <c r="K20" s="14">
        <v>4.30612244897959</v>
      </c>
      <c r="L20" s="57">
        <v>127739.174219537</v>
      </c>
      <c r="M20" s="85">
        <v>47071.1699164345</v>
      </c>
      <c r="N20" s="49"/>
      <c r="O20" s="12"/>
      <c r="P20" s="12" t="s">
        <v>37</v>
      </c>
      <c r="Q20" s="79">
        <f>F23</f>
        <v>233</v>
      </c>
      <c r="R20" s="74">
        <f>H23</f>
        <v>3.15224250126331</v>
      </c>
    </row>
    <row r="21" s="1" customFormat="1" ht="18" customHeight="1" spans="1:18">
      <c r="A21" s="15"/>
      <c r="B21" s="28"/>
      <c r="C21" s="28"/>
      <c r="D21" s="12" t="s">
        <v>33</v>
      </c>
      <c r="E21" s="27">
        <v>2</v>
      </c>
      <c r="F21" s="27">
        <v>0</v>
      </c>
      <c r="G21" s="17">
        <f t="shared" si="3"/>
        <v>-2</v>
      </c>
      <c r="H21" s="14"/>
      <c r="I21" s="12">
        <v>0</v>
      </c>
      <c r="J21" s="12">
        <v>0</v>
      </c>
      <c r="K21" s="14"/>
      <c r="L21" s="57">
        <v>0</v>
      </c>
      <c r="M21" s="85">
        <v>0</v>
      </c>
      <c r="N21" s="49"/>
      <c r="O21" s="12"/>
      <c r="P21" s="23" t="s">
        <v>29</v>
      </c>
      <c r="Q21" s="76">
        <f>Q20+Q19+Q18</f>
        <v>567</v>
      </c>
      <c r="R21" s="77">
        <f>AVERAGE(R18:R20)</f>
        <v>2.77356422315507</v>
      </c>
    </row>
    <row r="22" s="1" customFormat="1" ht="18" customHeight="1" spans="1:18">
      <c r="A22" s="15"/>
      <c r="B22" s="29"/>
      <c r="C22" s="29"/>
      <c r="D22" s="12" t="s">
        <v>20</v>
      </c>
      <c r="E22" s="27">
        <v>951</v>
      </c>
      <c r="F22" s="27">
        <v>889</v>
      </c>
      <c r="G22" s="13">
        <f t="shared" si="3"/>
        <v>-62</v>
      </c>
      <c r="H22" s="14">
        <v>2.9480195005327</v>
      </c>
      <c r="I22" s="12">
        <v>23</v>
      </c>
      <c r="J22" s="12">
        <v>128</v>
      </c>
      <c r="K22" s="14">
        <v>6.9453125</v>
      </c>
      <c r="L22" s="57">
        <v>282033.083974291</v>
      </c>
      <c r="M22" s="85">
        <v>95668.6629526462</v>
      </c>
      <c r="N22" s="49"/>
      <c r="O22" s="16" t="s">
        <v>20</v>
      </c>
      <c r="P22" s="12" t="s">
        <v>44</v>
      </c>
      <c r="Q22" s="78">
        <f>F2</f>
        <v>1269</v>
      </c>
      <c r="R22" s="14">
        <f>H2</f>
        <v>3.91968349770523</v>
      </c>
    </row>
    <row r="23" s="1" customFormat="1" ht="18" customHeight="1" spans="1:19">
      <c r="A23" s="15"/>
      <c r="B23" s="26" t="s">
        <v>45</v>
      </c>
      <c r="C23" s="26">
        <f>SUM(F23:F26)</f>
        <v>528</v>
      </c>
      <c r="D23" s="30" t="s">
        <v>28</v>
      </c>
      <c r="E23" s="12">
        <v>240</v>
      </c>
      <c r="F23" s="12">
        <v>233</v>
      </c>
      <c r="G23" s="17">
        <f t="shared" si="3"/>
        <v>-7</v>
      </c>
      <c r="H23" s="74">
        <v>3.15224250126331</v>
      </c>
      <c r="I23" s="12">
        <v>10</v>
      </c>
      <c r="J23" s="12">
        <v>51</v>
      </c>
      <c r="K23" s="14">
        <v>4.56862745098039</v>
      </c>
      <c r="L23" s="57">
        <v>104237.94524025</v>
      </c>
      <c r="M23" s="58">
        <v>33067.87</v>
      </c>
      <c r="N23" s="37"/>
      <c r="O23" s="19"/>
      <c r="P23" s="31" t="s">
        <v>26</v>
      </c>
      <c r="Q23" s="78">
        <f>F22</f>
        <v>889</v>
      </c>
      <c r="R23" s="14">
        <f>H22</f>
        <v>2.9480195005327</v>
      </c>
      <c r="S23" s="37"/>
    </row>
    <row r="24" s="1" customFormat="1" ht="18" customHeight="1" spans="1:18">
      <c r="A24" s="15"/>
      <c r="B24" s="28"/>
      <c r="C24" s="28"/>
      <c r="D24" s="30" t="s">
        <v>33</v>
      </c>
      <c r="E24" s="12">
        <v>106</v>
      </c>
      <c r="F24" s="12">
        <v>106</v>
      </c>
      <c r="G24" s="13">
        <f t="shared" si="3"/>
        <v>0</v>
      </c>
      <c r="H24" s="74">
        <v>3.17008513860009</v>
      </c>
      <c r="I24" s="12">
        <v>15</v>
      </c>
      <c r="J24" s="12">
        <v>59</v>
      </c>
      <c r="K24" s="14">
        <v>1.79661016949153</v>
      </c>
      <c r="L24" s="57">
        <v>35841.8385</v>
      </c>
      <c r="M24" s="58">
        <v>11306.27</v>
      </c>
      <c r="N24" s="37"/>
      <c r="O24" s="19"/>
      <c r="P24" s="31" t="s">
        <v>24</v>
      </c>
      <c r="Q24" s="78">
        <f>F17</f>
        <v>239</v>
      </c>
      <c r="R24" s="14">
        <f>H17</f>
        <v>2.7</v>
      </c>
    </row>
    <row r="25" s="1" customFormat="1" ht="18" customHeight="1" spans="1:18">
      <c r="A25" s="15"/>
      <c r="B25" s="28"/>
      <c r="C25" s="28"/>
      <c r="D25" s="30" t="s">
        <v>31</v>
      </c>
      <c r="E25" s="12">
        <v>54</v>
      </c>
      <c r="F25" s="12">
        <v>54</v>
      </c>
      <c r="G25" s="13">
        <f t="shared" si="3"/>
        <v>0</v>
      </c>
      <c r="H25" s="74">
        <v>2.14220761119544</v>
      </c>
      <c r="I25" s="12">
        <v>15</v>
      </c>
      <c r="J25" s="12">
        <v>42</v>
      </c>
      <c r="K25" s="14">
        <v>1.28571428571429</v>
      </c>
      <c r="L25" s="57">
        <v>17571.35082045</v>
      </c>
      <c r="M25" s="58">
        <v>8202.45</v>
      </c>
      <c r="N25" s="37"/>
      <c r="O25" s="19"/>
      <c r="P25" s="31" t="s">
        <v>46</v>
      </c>
      <c r="Q25" s="78">
        <f>F27</f>
        <v>109</v>
      </c>
      <c r="R25" s="14">
        <f>H27</f>
        <v>3.1</v>
      </c>
    </row>
    <row r="26" s="1" customFormat="1" ht="18" customHeight="1" spans="1:18">
      <c r="A26" s="15"/>
      <c r="B26" s="28"/>
      <c r="C26" s="28"/>
      <c r="D26" s="30" t="s">
        <v>47</v>
      </c>
      <c r="E26" s="12">
        <v>118</v>
      </c>
      <c r="F26" s="12">
        <v>135</v>
      </c>
      <c r="G26" s="13">
        <f t="shared" si="3"/>
        <v>17</v>
      </c>
      <c r="H26" s="84">
        <v>1.97192901327349</v>
      </c>
      <c r="I26" s="12">
        <v>13</v>
      </c>
      <c r="J26" s="12">
        <v>40</v>
      </c>
      <c r="K26" s="62">
        <v>3.375</v>
      </c>
      <c r="L26" s="57">
        <v>43425.4855023765</v>
      </c>
      <c r="M26" s="58">
        <v>22021.83</v>
      </c>
      <c r="N26" s="37"/>
      <c r="O26" s="18"/>
      <c r="P26" s="23" t="s">
        <v>29</v>
      </c>
      <c r="Q26" s="60">
        <f>SUM(Q22:Q25)</f>
        <v>2506</v>
      </c>
      <c r="R26" s="80">
        <f>AVERAGE(R22:R25)</f>
        <v>3.16692574955948</v>
      </c>
    </row>
    <row r="27" s="1" customFormat="1" ht="18" customHeight="1" spans="1:18">
      <c r="A27" s="15"/>
      <c r="B27" s="31" t="s">
        <v>48</v>
      </c>
      <c r="C27" s="31">
        <f>F27</f>
        <v>109</v>
      </c>
      <c r="D27" s="30" t="s">
        <v>20</v>
      </c>
      <c r="E27" s="12">
        <v>109</v>
      </c>
      <c r="F27" s="12">
        <v>109</v>
      </c>
      <c r="G27" s="13">
        <f t="shared" si="3"/>
        <v>0</v>
      </c>
      <c r="H27" s="62">
        <v>3.1</v>
      </c>
      <c r="I27" s="12">
        <v>11</v>
      </c>
      <c r="J27" s="12">
        <v>88</v>
      </c>
      <c r="K27" s="62">
        <v>1.24</v>
      </c>
      <c r="L27" s="57">
        <v>37729.88</v>
      </c>
      <c r="M27" s="58">
        <v>12140.93</v>
      </c>
      <c r="N27" s="49"/>
      <c r="O27" s="12" t="s">
        <v>49</v>
      </c>
      <c r="P27" s="12" t="s">
        <v>43</v>
      </c>
      <c r="Q27" s="12">
        <f>F12</f>
        <v>258</v>
      </c>
      <c r="R27" s="14">
        <f>H12</f>
        <v>3.03440351064491</v>
      </c>
    </row>
    <row r="28" s="1" customFormat="1" ht="18" customHeight="1" spans="1:18">
      <c r="A28" s="15"/>
      <c r="B28" s="23"/>
      <c r="C28" s="23">
        <f t="shared" ref="C28:G28" si="4">SUM(C16:C27)</f>
        <v>3760</v>
      </c>
      <c r="D28" s="23"/>
      <c r="E28" s="23">
        <f t="shared" si="4"/>
        <v>3873</v>
      </c>
      <c r="F28" s="23">
        <f t="shared" si="4"/>
        <v>3760</v>
      </c>
      <c r="G28" s="32">
        <f t="shared" si="4"/>
        <v>-113</v>
      </c>
      <c r="H28" s="25">
        <f>L28/M28</f>
        <v>2.7468510325279</v>
      </c>
      <c r="I28" s="66">
        <f t="shared" ref="I28:M28" si="5">SUM(I16:I27)</f>
        <v>140</v>
      </c>
      <c r="J28" s="66">
        <f t="shared" si="5"/>
        <v>868</v>
      </c>
      <c r="K28" s="25"/>
      <c r="L28" s="67">
        <f t="shared" si="5"/>
        <v>1182936.48241417</v>
      </c>
      <c r="M28" s="67">
        <f t="shared" si="5"/>
        <v>430651.8513039</v>
      </c>
      <c r="N28"/>
      <c r="O28" s="14" t="s">
        <v>30</v>
      </c>
      <c r="P28" s="12" t="s">
        <v>40</v>
      </c>
      <c r="Q28" s="60">
        <f>F6</f>
        <v>58</v>
      </c>
      <c r="R28" s="14">
        <f>H7</f>
        <v>1.57</v>
      </c>
    </row>
    <row r="29" s="1" customFormat="1" ht="18" customHeight="1" spans="1:18">
      <c r="A29" s="22"/>
      <c r="B29" s="12" t="s">
        <v>50</v>
      </c>
      <c r="C29" s="12"/>
      <c r="D29" s="12"/>
      <c r="E29" s="33">
        <f t="shared" ref="E29:G29" si="6">E28+E14</f>
        <v>11243</v>
      </c>
      <c r="F29" s="33">
        <f t="shared" si="6"/>
        <v>10985</v>
      </c>
      <c r="G29" s="34">
        <f t="shared" si="6"/>
        <v>-258</v>
      </c>
      <c r="H29" s="14">
        <f>L29/M29</f>
        <v>3.2956825846676</v>
      </c>
      <c r="I29" s="69">
        <f t="shared" ref="I29:M29" si="7">I28+I14</f>
        <v>340</v>
      </c>
      <c r="J29" s="69">
        <f t="shared" si="7"/>
        <v>2846</v>
      </c>
      <c r="K29" s="14"/>
      <c r="L29" s="58">
        <f t="shared" si="7"/>
        <v>3712540.83060151</v>
      </c>
      <c r="M29" s="58">
        <f t="shared" si="7"/>
        <v>1126486.16340458</v>
      </c>
      <c r="N29" s="37"/>
      <c r="O29" s="14"/>
      <c r="P29" s="12" t="s">
        <v>37</v>
      </c>
      <c r="Q29" s="60">
        <f>F26</f>
        <v>135</v>
      </c>
      <c r="R29" s="14">
        <f>H26</f>
        <v>1.97192901327349</v>
      </c>
    </row>
    <row r="30" s="1" customFormat="1" ht="18" customHeight="1" spans="1:18">
      <c r="A30" s="35"/>
      <c r="B30" s="5"/>
      <c r="C30" s="5"/>
      <c r="D30" s="5"/>
      <c r="E30" s="5"/>
      <c r="F30" s="36"/>
      <c r="G30" s="37"/>
      <c r="N30" s="37"/>
      <c r="O30" s="14" t="s">
        <v>51</v>
      </c>
      <c r="P30" s="12" t="s">
        <v>34</v>
      </c>
      <c r="Q30" s="78">
        <f>F10</f>
        <v>282</v>
      </c>
      <c r="R30" s="74">
        <f>H10</f>
        <v>6.80093345867465</v>
      </c>
    </row>
    <row r="31" s="1" customFormat="1" ht="18" customHeight="1" spans="1:18">
      <c r="A31" s="38"/>
      <c r="B31" s="39"/>
      <c r="C31" s="39"/>
      <c r="D31" s="5"/>
      <c r="E31" s="40"/>
      <c r="F31" s="36"/>
      <c r="G31" s="37"/>
      <c r="H31" s="4"/>
      <c r="I31" s="4"/>
      <c r="J31" s="4"/>
      <c r="K31" s="4"/>
      <c r="M31" s="4"/>
      <c r="N31" s="5"/>
      <c r="O31" s="14" t="s">
        <v>36</v>
      </c>
      <c r="P31" s="14" t="s">
        <v>34</v>
      </c>
      <c r="Q31" s="60">
        <f>F11</f>
        <v>92</v>
      </c>
      <c r="R31" s="74">
        <f>H11</f>
        <v>9.82196601634122</v>
      </c>
    </row>
    <row r="32" s="1" customFormat="1" ht="18" customHeight="1" spans="1:18">
      <c r="A32" s="38"/>
      <c r="B32" s="41"/>
      <c r="C32" s="41"/>
      <c r="D32" s="41"/>
      <c r="E32" s="41"/>
      <c r="F32" s="41"/>
      <c r="G32" s="37"/>
      <c r="N32" s="37"/>
      <c r="O32" s="37"/>
      <c r="P32" s="37"/>
      <c r="Q32" s="6">
        <f>Q31+Q30+Q29+Q28+Q27+Q26+Q21+Q17+Q13+Q8+Q5</f>
        <v>10985</v>
      </c>
      <c r="R32" s="1">
        <f>R31+R28+R27+R24+R23+R22+R30+R20+R19+R18+R16+R15+R14+R11+R10+R9+R7+R6+R4+R3+R2+R25+R29</f>
        <v>75.4094345388631</v>
      </c>
    </row>
    <row r="33" s="1" customFormat="1" ht="18" customHeight="1" spans="1:17">
      <c r="A33" s="38"/>
      <c r="B33"/>
      <c r="G33" s="37"/>
      <c r="H33" s="4"/>
      <c r="I33" s="4"/>
      <c r="J33" s="4"/>
      <c r="K33" s="4"/>
      <c r="L33" s="5"/>
      <c r="M33" s="4"/>
      <c r="N33" s="5"/>
      <c r="O33" s="37"/>
      <c r="P33" s="37"/>
      <c r="Q33" s="6"/>
    </row>
    <row r="34" s="1" customFormat="1" ht="18" customHeight="1" spans="1:17">
      <c r="A34" s="38"/>
      <c r="B34"/>
      <c r="C34" s="5"/>
      <c r="D34" s="36"/>
      <c r="E34" s="5"/>
      <c r="F34" s="36"/>
      <c r="G34" s="42"/>
      <c r="H34" s="42"/>
      <c r="I34" s="42"/>
      <c r="J34" s="42"/>
      <c r="K34" s="42"/>
      <c r="L34" s="5"/>
      <c r="M34" s="42"/>
      <c r="N34" s="37"/>
      <c r="O34" s="37"/>
      <c r="P34" s="70"/>
      <c r="Q34" s="37"/>
    </row>
    <row r="35" s="1" customFormat="1" ht="18" customHeight="1" spans="1:16">
      <c r="A35" s="38"/>
      <c r="B35"/>
      <c r="C35" s="43"/>
      <c r="D35" s="5"/>
      <c r="E35" s="5"/>
      <c r="F35" s="5"/>
      <c r="G35" s="42"/>
      <c r="H35" s="42">
        <f>H25+H24+H23+H22+H21+H20+H19+H18+H17+H16+H13+H12+H11+H10+H9+H8+H7+H5+H4+H3+H2+H26+H27</f>
        <v>75.4094345388631</v>
      </c>
      <c r="I35" s="42"/>
      <c r="J35" s="42"/>
      <c r="K35" s="42"/>
      <c r="L35" s="5"/>
      <c r="M35" s="42"/>
      <c r="N35" s="49"/>
      <c r="O35" s="37"/>
      <c r="P35" s="37"/>
    </row>
    <row r="36" s="1" customFormat="1" ht="18" customHeight="1" spans="1:15">
      <c r="A36" s="38"/>
      <c r="B36"/>
      <c r="C36" s="43"/>
      <c r="D36" s="5"/>
      <c r="E36" s="5"/>
      <c r="F36" s="42"/>
      <c r="G36" s="42"/>
      <c r="H36" s="44"/>
      <c r="I36" s="44"/>
      <c r="J36" s="44"/>
      <c r="K36" s="44"/>
      <c r="L36" s="5"/>
      <c r="M36" s="44"/>
      <c r="N36" s="49"/>
      <c r="O36" s="49"/>
    </row>
    <row r="37" s="1" customFormat="1" ht="18" customHeight="1" spans="1:15">
      <c r="A37" s="45"/>
      <c r="B37"/>
      <c r="C37" s="43"/>
      <c r="D37" s="5"/>
      <c r="E37" s="5"/>
      <c r="F37" s="42"/>
      <c r="G37" s="5"/>
      <c r="H37" s="5"/>
      <c r="I37" s="5"/>
      <c r="J37" s="5"/>
      <c r="K37" s="5"/>
      <c r="L37" s="5"/>
      <c r="M37" s="5"/>
      <c r="N37" s="49"/>
      <c r="O37" s="49"/>
    </row>
    <row r="38" s="1" customFormat="1" ht="18" customHeight="1" spans="1:15">
      <c r="A38" s="45"/>
      <c r="B38"/>
      <c r="C38" s="43"/>
      <c r="D38" s="5"/>
      <c r="E38" s="5"/>
      <c r="F38" s="5"/>
      <c r="G38" s="5"/>
      <c r="H38" s="46"/>
      <c r="I38" s="46"/>
      <c r="J38" s="46"/>
      <c r="K38" s="46"/>
      <c r="L38" s="5"/>
      <c r="M38" s="46"/>
      <c r="N38" s="49"/>
      <c r="O38" s="49"/>
    </row>
    <row r="39" s="1" customFormat="1" ht="18" customHeight="1" spans="1:16">
      <c r="A39" s="45"/>
      <c r="B39"/>
      <c r="C39" s="43"/>
      <c r="D39" s="42"/>
      <c r="E39" s="5"/>
      <c r="F39" s="42"/>
      <c r="G39" s="42"/>
      <c r="H39" s="42"/>
      <c r="I39" s="42"/>
      <c r="J39" s="42"/>
      <c r="K39" s="42"/>
      <c r="L39" s="5"/>
      <c r="M39" s="42"/>
      <c r="N39" s="46"/>
      <c r="O39" s="37"/>
      <c r="P39" s="6"/>
    </row>
    <row r="40" s="1" customFormat="1" ht="18" customHeight="1" spans="1:16">
      <c r="A40" s="45"/>
      <c r="B40" s="5"/>
      <c r="C40" s="5"/>
      <c r="D40" s="42"/>
      <c r="E40" s="5"/>
      <c r="F40" s="42"/>
      <c r="G40" s="5"/>
      <c r="H40" s="47"/>
      <c r="I40" s="47"/>
      <c r="J40" s="47"/>
      <c r="K40" s="47"/>
      <c r="L40" s="5"/>
      <c r="M40" s="47"/>
      <c r="N40" s="5"/>
      <c r="O40" s="5"/>
      <c r="P40" s="6"/>
    </row>
    <row r="41" s="1" customFormat="1" ht="18" customHeight="1" spans="1:15">
      <c r="A41" s="45"/>
      <c r="B41" s="5"/>
      <c r="C41" s="5"/>
      <c r="D41" s="42"/>
      <c r="E41" s="5"/>
      <c r="F41" s="42"/>
      <c r="G41" s="5"/>
      <c r="H41" s="48"/>
      <c r="I41" s="48"/>
      <c r="J41" s="48"/>
      <c r="K41" s="48"/>
      <c r="L41" s="37"/>
      <c r="M41" s="48"/>
      <c r="N41" s="47"/>
      <c r="O41" s="5"/>
    </row>
    <row r="42" s="1" customFormat="1" ht="18" customHeight="1" spans="1:14">
      <c r="A42" s="38" t="s">
        <v>60</v>
      </c>
      <c r="B42" s="42"/>
      <c r="C42" s="42"/>
      <c r="D42" s="42"/>
      <c r="E42" s="42"/>
      <c r="F42" s="42"/>
      <c r="G42" s="5"/>
      <c r="H42" s="48"/>
      <c r="I42" s="48"/>
      <c r="J42" s="48"/>
      <c r="K42" s="48"/>
      <c r="L42" s="37"/>
      <c r="M42" s="48"/>
      <c r="N42" s="48"/>
    </row>
    <row r="43" s="1" customFormat="1" ht="18" customHeight="1" spans="1:14">
      <c r="A43" s="49" t="s">
        <v>61</v>
      </c>
      <c r="B43" s="49" t="s">
        <v>62</v>
      </c>
      <c r="C43" s="49" t="s">
        <v>63</v>
      </c>
      <c r="D43" s="5"/>
      <c r="E43" s="5"/>
      <c r="F43" s="42"/>
      <c r="G43" s="42"/>
      <c r="H43" s="42"/>
      <c r="I43" s="42"/>
      <c r="J43" s="42"/>
      <c r="K43" s="42"/>
      <c r="L43" s="70"/>
      <c r="M43" s="42"/>
      <c r="N43" s="48"/>
    </row>
    <row r="44" s="1" customFormat="1" ht="18" customHeight="1" spans="1:15">
      <c r="A44" s="49" t="s">
        <v>64</v>
      </c>
      <c r="B44" s="49" t="s">
        <v>65</v>
      </c>
      <c r="C44" s="49">
        <v>6.97487235</v>
      </c>
      <c r="D44" s="5"/>
      <c r="E44" s="5"/>
      <c r="F44" s="5"/>
      <c r="G44" s="5"/>
      <c r="H44" s="46"/>
      <c r="I44" s="46"/>
      <c r="J44" s="46"/>
      <c r="K44" s="46"/>
      <c r="L44" s="42"/>
      <c r="M44" s="46"/>
      <c r="N44" s="5"/>
      <c r="O44" s="37"/>
    </row>
    <row r="45" s="1" customFormat="1" ht="18" customHeight="1" spans="1:17">
      <c r="A45" s="49" t="s">
        <v>66</v>
      </c>
      <c r="B45" s="49" t="s">
        <v>67</v>
      </c>
      <c r="C45" s="49">
        <v>0.88897875</v>
      </c>
      <c r="D45" s="5"/>
      <c r="E45" s="5"/>
      <c r="F45" s="5"/>
      <c r="G45" s="47"/>
      <c r="H45" s="37"/>
      <c r="I45" s="37"/>
      <c r="J45" s="37"/>
      <c r="K45" s="37"/>
      <c r="L45" s="5"/>
      <c r="M45" s="37"/>
      <c r="N45" s="46"/>
      <c r="O45" s="37"/>
      <c r="Q45" s="6"/>
    </row>
    <row r="46" s="1" customFormat="1" ht="18" customHeight="1" spans="1:15">
      <c r="A46" s="49" t="s">
        <v>68</v>
      </c>
      <c r="B46" s="49" t="s">
        <v>69</v>
      </c>
      <c r="C46" s="49">
        <v>0.06168455</v>
      </c>
      <c r="D46" s="42"/>
      <c r="E46" s="5"/>
      <c r="F46" s="5"/>
      <c r="G46" s="5"/>
      <c r="H46" s="5"/>
      <c r="I46" s="71"/>
      <c r="J46" s="71"/>
      <c r="K46" s="71"/>
      <c r="L46" s="5"/>
      <c r="M46" s="5"/>
      <c r="N46" s="37"/>
      <c r="O46" s="37"/>
    </row>
    <row r="47" s="1" customFormat="1" ht="18" customHeight="1" spans="1:17">
      <c r="A47" s="49" t="s">
        <v>70</v>
      </c>
      <c r="B47" s="49" t="s">
        <v>71</v>
      </c>
      <c r="C47" s="49">
        <v>1.8962</v>
      </c>
      <c r="D47" s="42"/>
      <c r="E47" s="5"/>
      <c r="F47" s="5"/>
      <c r="G47" s="5"/>
      <c r="H47" s="5"/>
      <c r="I47" s="5"/>
      <c r="J47" s="5"/>
      <c r="K47" s="5"/>
      <c r="L47" s="5"/>
      <c r="M47" s="5"/>
      <c r="N47" s="5"/>
      <c r="O47" s="37"/>
      <c r="Q47" s="6"/>
    </row>
    <row r="48" s="1" customFormat="1" ht="18" customHeight="1" spans="1:14">
      <c r="A48" s="49" t="s">
        <v>72</v>
      </c>
      <c r="B48" s="49" t="s">
        <v>73</v>
      </c>
      <c r="C48" s="49">
        <v>0.2251</v>
      </c>
      <c r="D48" s="42"/>
      <c r="L48" s="5"/>
      <c r="N48" s="5"/>
    </row>
    <row r="49" s="1" customFormat="1" ht="18" customHeight="1" spans="1:14">
      <c r="A49" s="49" t="s">
        <v>74</v>
      </c>
      <c r="B49" s="49" t="s">
        <v>75</v>
      </c>
      <c r="C49" s="49">
        <v>5.03621405</v>
      </c>
      <c r="D49" s="42"/>
      <c r="F49" s="3"/>
      <c r="G49" s="4"/>
      <c r="H49" s="5"/>
      <c r="I49" s="5"/>
      <c r="J49" s="5"/>
      <c r="K49" s="5"/>
      <c r="L49" s="5"/>
      <c r="M49" s="5"/>
      <c r="N49" s="5"/>
    </row>
    <row r="50" s="1" customFormat="1" ht="18" customHeight="1" spans="1:14">
      <c r="A50" s="49" t="s">
        <v>76</v>
      </c>
      <c r="B50" s="49" t="s">
        <v>77</v>
      </c>
      <c r="C50" s="49">
        <v>0.2093</v>
      </c>
      <c r="F50" s="3"/>
      <c r="G50" s="4"/>
      <c r="H50" s="5"/>
      <c r="I50" s="5"/>
      <c r="J50" s="5"/>
      <c r="K50" s="5"/>
      <c r="L50" s="5"/>
      <c r="M50" s="5"/>
      <c r="N50" s="5"/>
    </row>
    <row r="51" s="1" customFormat="1" ht="18" customHeight="1" spans="1:17">
      <c r="A51" s="49" t="s">
        <v>78</v>
      </c>
      <c r="B51" s="49" t="s">
        <v>79</v>
      </c>
      <c r="C51" s="49">
        <v>0.8637</v>
      </c>
      <c r="F51" s="3"/>
      <c r="G51" s="4"/>
      <c r="H51" s="5"/>
      <c r="I51" s="5"/>
      <c r="J51" s="5"/>
      <c r="K51" s="5"/>
      <c r="L51" s="5"/>
      <c r="M51" s="5"/>
      <c r="N51" s="5"/>
      <c r="Q51" s="6"/>
    </row>
    <row r="52" s="1" customFormat="1" ht="18" customHeight="1" spans="1:17">
      <c r="A52" s="49" t="s">
        <v>80</v>
      </c>
      <c r="B52" s="49" t="s">
        <v>81</v>
      </c>
      <c r="C52" s="49">
        <v>1.6659</v>
      </c>
      <c r="N52" s="5"/>
      <c r="Q52" s="6"/>
    </row>
    <row r="53" s="1" customFormat="1" ht="18" customHeight="1" spans="1:17">
      <c r="A53" s="49" t="s">
        <v>82</v>
      </c>
      <c r="B53" s="49" t="s">
        <v>83</v>
      </c>
      <c r="C53" s="49">
        <v>7.90901855</v>
      </c>
      <c r="N53" s="5"/>
      <c r="Q53" s="6"/>
    </row>
    <row r="54" s="1" customFormat="1" ht="18" customHeight="1" spans="1:17">
      <c r="A54" s="49" t="s">
        <v>84</v>
      </c>
      <c r="B54" s="49" t="s">
        <v>85</v>
      </c>
      <c r="C54" s="49">
        <v>0.000457</v>
      </c>
      <c r="N54" s="5"/>
      <c r="Q54" s="6"/>
    </row>
    <row r="55" ht="15.6" spans="1:3">
      <c r="A55" s="49" t="s">
        <v>86</v>
      </c>
      <c r="B55" s="49" t="s">
        <v>87</v>
      </c>
      <c r="C55" s="49">
        <v>1.8567</v>
      </c>
    </row>
    <row r="56" ht="15.6" spans="1:3">
      <c r="A56" s="49" t="s">
        <v>88</v>
      </c>
      <c r="B56" s="49" t="s">
        <v>89</v>
      </c>
      <c r="C56" s="49">
        <v>4.9463</v>
      </c>
    </row>
    <row r="57" ht="15.6" spans="1:3">
      <c r="A57" s="49" t="s">
        <v>90</v>
      </c>
      <c r="B57" s="49" t="s">
        <v>91</v>
      </c>
      <c r="C57" s="49">
        <v>8.8875867</v>
      </c>
    </row>
  </sheetData>
  <mergeCells count="24">
    <mergeCell ref="B29:D29"/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C3:C4"/>
    <mergeCell ref="C5:C7"/>
    <mergeCell ref="C8:C11"/>
    <mergeCell ref="C12:C13"/>
    <mergeCell ref="C16:C17"/>
    <mergeCell ref="C18:C22"/>
    <mergeCell ref="C23:C26"/>
    <mergeCell ref="O2:O5"/>
    <mergeCell ref="O6:O8"/>
    <mergeCell ref="O9:O13"/>
    <mergeCell ref="O14:O17"/>
    <mergeCell ref="O18:O21"/>
    <mergeCell ref="O22:O26"/>
    <mergeCell ref="O28:O29"/>
  </mergeCells>
  <conditionalFormatting sqref="Q2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{4725f6e6-9a68-49f0-95a2-1c01a13bfe8f}</x14:id>
        </ext>
      </extLst>
    </cfRule>
  </conditionalFormatting>
  <conditionalFormatting sqref="Q2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{fee97b40-5f4e-49c7-b3d2-d44982f3ec75}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{e1488e99-9d9a-40cd-a33f-fd3484d0239f}</x14:id>
        </ext>
      </extLst>
    </cfRule>
  </conditionalFormatting>
  <conditionalFormatting sqref="R30">
    <cfRule type="aboveAverage" dxfId="0" priority="16"/>
    <cfRule type="aboveAverage" dxfId="1" priority="15" aboveAverage="0"/>
  </conditionalFormatting>
  <conditionalFormatting sqref="R31">
    <cfRule type="aboveAverage" dxfId="0" priority="2"/>
    <cfRule type="aboveAverage" dxfId="1" priority="1" aboveAverage="0"/>
  </conditionalFormatting>
  <conditionalFormatting sqref="Q2:Q5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{d91226ee-f664-43ac-abf1-805c705c8743}</x14:id>
        </ext>
      </extLst>
    </cfRule>
  </conditionalFormatting>
  <conditionalFormatting sqref="Q6:Q8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{837e6dde-0087-4a5b-bbd1-8a9a9f653951}</x14:id>
        </ext>
      </extLst>
    </cfRule>
  </conditionalFormatting>
  <conditionalFormatting sqref="Q9:Q1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{664bebae-2ae7-424c-9de5-d9dcb4e204e8}</x14:id>
        </ext>
      </extLst>
    </cfRule>
  </conditionalFormatting>
  <conditionalFormatting sqref="Q14:Q17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{dd55595a-91bf-4eac-b996-f29c75b53703}</x14:id>
        </ext>
      </extLst>
    </cfRule>
  </conditionalFormatting>
  <conditionalFormatting sqref="Q18:Q2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{90ee09c4-d5c8-4e9a-b661-9ce4f1699d49}</x14:id>
        </ext>
      </extLst>
    </cfRule>
  </conditionalFormatting>
  <conditionalFormatting sqref="Q22:Q2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{1b117a5f-5da0-49e5-a034-1fd3c87ea6e7}</x14:id>
        </ext>
      </extLst>
    </cfRule>
  </conditionalFormatting>
  <conditionalFormatting sqref="Q23:Q2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{beb39d0c-1053-47b2-8025-e3c62bbf0924}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{06567738-3763-4395-b942-098b7d6a8d96}</x14:id>
        </ext>
      </extLst>
    </cfRule>
  </conditionalFormatting>
  <conditionalFormatting sqref="R3:R4">
    <cfRule type="aboveAverage" dxfId="0" priority="24"/>
    <cfRule type="aboveAverage" dxfId="1" priority="23" aboveAverage="0"/>
  </conditionalFormatting>
  <conditionalFormatting sqref="R6:R7">
    <cfRule type="aboveAverage" dxfId="0" priority="22"/>
    <cfRule type="aboveAverage" dxfId="1" priority="21" aboveAverage="0"/>
  </conditionalFormatting>
  <conditionalFormatting sqref="R9:R12">
    <cfRule type="aboveAverage" dxfId="0" priority="18"/>
    <cfRule type="aboveAverage" dxfId="1" priority="17" aboveAverage="0"/>
  </conditionalFormatting>
  <conditionalFormatting sqref="R14:R16">
    <cfRule type="aboveAverage" dxfId="0" priority="20"/>
    <cfRule type="aboveAverage" dxfId="1" priority="19" aboveAverage="0"/>
  </conditionalFormatting>
  <conditionalFormatting sqref="R18:R21">
    <cfRule type="aboveAverage" dxfId="0" priority="14"/>
    <cfRule type="aboveAverage" dxfId="1" priority="13" aboveAverage="0"/>
  </conditionalFormatting>
  <conditionalFormatting sqref="R22:R25">
    <cfRule type="aboveAverage" dxfId="0" priority="28"/>
    <cfRule type="aboveAverage" dxfId="1" priority="27" aboveAverage="0"/>
  </conditionalFormatting>
  <conditionalFormatting sqref="Q22 Q2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{1bab985e-4d07-4c29-a992-eb89c1eff904}</x14:id>
        </ext>
      </extLst>
    </cfRule>
  </conditionalFormatting>
  <pageMargins left="0.75" right="0.75" top="1" bottom="1" header="0.511805555555556" footer="0.511805555555556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25f6e6-9a68-49f0-95a2-1c01a13bfe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type="dataBar" id="{fee97b40-5f4e-49c7-b3d2-d44982f3ec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e1488e99-9d9a-40cd-a33f-fd3484d023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type="dataBar" id="{d91226ee-f664-43ac-abf1-805c705c87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type="dataBar" id="{837e6dde-0087-4a5b-bbd1-8a9a9f6539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type="dataBar" id="{664bebae-2ae7-424c-9de5-d9dcb4e204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type="dataBar" id="{dd55595a-91bf-4eac-b996-f29c75b537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type="dataBar" id="{90ee09c4-d5c8-4e9a-b661-9ce4f1699d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type="dataBar" id="{1b117a5f-5da0-49e5-a034-1fd3c87ea6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type="dataBar" id="{beb39d0c-1053-47b2-8025-e3c62bbf09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6567738-3763-4395-b942-098b7d6a8d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type="dataBar" id="{1bab985e-4d07-4c29-a992-eb89c1eff9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7"/>
  <sheetViews>
    <sheetView topLeftCell="C13" workbookViewId="0">
      <selection activeCell="M18" sqref="M18:M22"/>
    </sheetView>
  </sheetViews>
  <sheetFormatPr defaultColWidth="9" defaultRowHeight="17.4"/>
  <cols>
    <col min="1" max="1" width="9.5" style="2" customWidth="1"/>
    <col min="2" max="2" width="12.6296296296296" style="1" customWidth="1"/>
    <col min="3" max="3" width="11.25" style="1" customWidth="1"/>
    <col min="4" max="4" width="10" style="1" customWidth="1"/>
    <col min="5" max="5" width="10.1296296296296" style="1" customWidth="1"/>
    <col min="6" max="6" width="8.5" style="3" customWidth="1"/>
    <col min="7" max="7" width="11.25" style="4" customWidth="1"/>
    <col min="8" max="8" width="9.62962962962963" style="1" customWidth="1"/>
    <col min="9" max="9" width="8.62962962962963" style="1" customWidth="1"/>
    <col min="10" max="10" width="10" style="1" customWidth="1"/>
    <col min="11" max="11" width="10.75" style="1" customWidth="1"/>
    <col min="12" max="12" width="16.5555555555556" style="1" customWidth="1"/>
    <col min="13" max="13" width="15.8888888888889" style="1" customWidth="1"/>
    <col min="14" max="14" width="13.3796296296296" style="5" customWidth="1"/>
    <col min="15" max="15" width="12.5" style="1" customWidth="1"/>
    <col min="16" max="16" width="13.3796296296296" style="1" customWidth="1"/>
    <col min="17" max="17" width="19.3796296296296" style="6" customWidth="1"/>
    <col min="18" max="18" width="13.6296296296296" style="1" customWidth="1"/>
    <col min="19" max="19" width="9" style="1"/>
  </cols>
  <sheetData>
    <row r="1" s="1" customFormat="1" ht="18" customHeight="1" spans="1:18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50" t="s">
        <v>16</v>
      </c>
      <c r="J1" s="51" t="s">
        <v>17</v>
      </c>
      <c r="K1" s="52" t="s">
        <v>18</v>
      </c>
      <c r="L1" s="53" t="s">
        <v>3</v>
      </c>
      <c r="M1" s="54" t="s">
        <v>4</v>
      </c>
      <c r="N1" s="55"/>
      <c r="O1" s="56" t="s">
        <v>11</v>
      </c>
      <c r="P1" s="56" t="s">
        <v>9</v>
      </c>
      <c r="Q1" s="72" t="s">
        <v>13</v>
      </c>
      <c r="R1" s="73" t="s">
        <v>15</v>
      </c>
    </row>
    <row r="2" s="1" customFormat="1" ht="18" customHeight="1" spans="1:18">
      <c r="A2" s="11">
        <v>43421</v>
      </c>
      <c r="B2" s="12" t="s">
        <v>19</v>
      </c>
      <c r="C2" s="12">
        <f>F2</f>
        <v>1368</v>
      </c>
      <c r="D2" s="12" t="s">
        <v>20</v>
      </c>
      <c r="E2" s="12">
        <v>1269</v>
      </c>
      <c r="F2" s="12">
        <v>1368</v>
      </c>
      <c r="G2" s="13">
        <f t="shared" ref="G2:G13" si="0">F2-E2</f>
        <v>99</v>
      </c>
      <c r="H2" s="14">
        <v>4.02174944711136</v>
      </c>
      <c r="I2" s="27">
        <v>0</v>
      </c>
      <c r="J2" s="27">
        <v>480</v>
      </c>
      <c r="K2" s="14">
        <v>2.85</v>
      </c>
      <c r="L2" s="57">
        <v>405812.971</v>
      </c>
      <c r="M2" s="58">
        <v>100904.588</v>
      </c>
      <c r="N2" s="37"/>
      <c r="O2" s="12" t="s">
        <v>21</v>
      </c>
      <c r="P2" s="12" t="s">
        <v>22</v>
      </c>
      <c r="Q2" s="60">
        <f>F3</f>
        <v>3749</v>
      </c>
      <c r="R2" s="74">
        <f>H3</f>
        <v>3.31138467562469</v>
      </c>
    </row>
    <row r="3" s="1" customFormat="1" ht="18" customHeight="1" spans="1:18">
      <c r="A3" s="15"/>
      <c r="B3" s="12" t="s">
        <v>23</v>
      </c>
      <c r="C3" s="16">
        <f>F3+F4</f>
        <v>3935</v>
      </c>
      <c r="D3" s="12" t="s">
        <v>21</v>
      </c>
      <c r="E3" s="12">
        <v>3734</v>
      </c>
      <c r="F3" s="12">
        <v>3749</v>
      </c>
      <c r="G3" s="17">
        <f t="shared" si="0"/>
        <v>15</v>
      </c>
      <c r="H3" s="14">
        <v>3.31138467562469</v>
      </c>
      <c r="I3" s="12">
        <v>0</v>
      </c>
      <c r="J3" s="12">
        <v>593</v>
      </c>
      <c r="K3" s="14">
        <v>6.3220910623946</v>
      </c>
      <c r="L3" s="1">
        <v>1193534.6742</v>
      </c>
      <c r="M3" s="58">
        <v>360433.71311877</v>
      </c>
      <c r="N3" s="49"/>
      <c r="O3" s="12"/>
      <c r="P3" s="12" t="s">
        <v>24</v>
      </c>
      <c r="Q3" s="60">
        <f>F16</f>
        <v>716</v>
      </c>
      <c r="R3" s="14">
        <f>H16</f>
        <v>2.7</v>
      </c>
    </row>
    <row r="4" s="1" customFormat="1" ht="18" customHeight="1" spans="1:18">
      <c r="A4" s="15"/>
      <c r="B4" s="12"/>
      <c r="C4" s="18"/>
      <c r="D4" s="12" t="s">
        <v>25</v>
      </c>
      <c r="E4" s="12">
        <v>173</v>
      </c>
      <c r="F4" s="12">
        <v>186</v>
      </c>
      <c r="G4" s="17">
        <f t="shared" si="0"/>
        <v>13</v>
      </c>
      <c r="H4" s="14">
        <v>4.07746427915635</v>
      </c>
      <c r="I4" s="12">
        <v>0</v>
      </c>
      <c r="J4" s="12">
        <v>29</v>
      </c>
      <c r="K4" s="14">
        <v>6.41379310344828</v>
      </c>
      <c r="L4" s="57">
        <v>69615.0369337498</v>
      </c>
      <c r="M4" s="58">
        <v>17073.12</v>
      </c>
      <c r="N4" s="49"/>
      <c r="O4" s="12"/>
      <c r="P4" s="12" t="s">
        <v>26</v>
      </c>
      <c r="Q4" s="75">
        <f>F18</f>
        <v>972</v>
      </c>
      <c r="R4" s="64">
        <f>H18</f>
        <v>2.78829164567581</v>
      </c>
    </row>
    <row r="5" s="1" customFormat="1" ht="18" customHeight="1" spans="1:18">
      <c r="A5" s="15"/>
      <c r="B5" s="16" t="s">
        <v>27</v>
      </c>
      <c r="C5" s="16">
        <f>F5+F6+F7</f>
        <v>353</v>
      </c>
      <c r="D5" s="12" t="s">
        <v>28</v>
      </c>
      <c r="E5" s="12">
        <v>200</v>
      </c>
      <c r="F5" s="12">
        <v>256</v>
      </c>
      <c r="G5" s="13">
        <f t="shared" si="0"/>
        <v>56</v>
      </c>
      <c r="H5" s="14">
        <v>2.61</v>
      </c>
      <c r="I5" s="12">
        <v>0</v>
      </c>
      <c r="J5" s="12">
        <v>120</v>
      </c>
      <c r="K5" s="14">
        <v>2.13</v>
      </c>
      <c r="L5" s="1">
        <v>110471.79</v>
      </c>
      <c r="M5" s="58">
        <v>42280.1</v>
      </c>
      <c r="N5" s="37"/>
      <c r="O5" s="12"/>
      <c r="P5" s="23" t="s">
        <v>29</v>
      </c>
      <c r="Q5" s="76">
        <f>SUM(Q2:Q4)</f>
        <v>5437</v>
      </c>
      <c r="R5" s="77">
        <f>AVERAGE(R2:R4)</f>
        <v>2.9332254404335</v>
      </c>
    </row>
    <row r="6" s="1" customFormat="1" ht="18" customHeight="1" spans="1:18">
      <c r="A6" s="15"/>
      <c r="B6" s="19"/>
      <c r="C6" s="19"/>
      <c r="D6" s="12" t="s">
        <v>30</v>
      </c>
      <c r="E6" s="12">
        <v>58</v>
      </c>
      <c r="F6" s="12">
        <v>55</v>
      </c>
      <c r="G6" s="13">
        <f t="shared" si="0"/>
        <v>-3</v>
      </c>
      <c r="H6" s="14">
        <v>3.15</v>
      </c>
      <c r="I6" s="12">
        <v>0</v>
      </c>
      <c r="J6" s="12">
        <v>32</v>
      </c>
      <c r="K6" s="14">
        <v>1.72</v>
      </c>
      <c r="L6" s="57">
        <v>10082.04</v>
      </c>
      <c r="M6" s="58">
        <v>3202.93</v>
      </c>
      <c r="N6" s="37"/>
      <c r="O6" s="12" t="s">
        <v>25</v>
      </c>
      <c r="P6" s="12" t="s">
        <v>22</v>
      </c>
      <c r="Q6" s="60">
        <f>F4</f>
        <v>186</v>
      </c>
      <c r="R6" s="14">
        <f>H4</f>
        <v>4.07746427915635</v>
      </c>
    </row>
    <row r="7" s="1" customFormat="1" ht="18" customHeight="1" spans="1:18">
      <c r="A7" s="15"/>
      <c r="B7" s="18"/>
      <c r="C7" s="18"/>
      <c r="D7" s="12" t="s">
        <v>31</v>
      </c>
      <c r="E7" s="12">
        <v>38</v>
      </c>
      <c r="F7" s="12">
        <v>42</v>
      </c>
      <c r="G7" s="13">
        <f t="shared" si="0"/>
        <v>4</v>
      </c>
      <c r="H7" s="14">
        <v>2.49</v>
      </c>
      <c r="I7" s="12">
        <v>0</v>
      </c>
      <c r="J7" s="12">
        <v>42</v>
      </c>
      <c r="K7" s="14">
        <v>1</v>
      </c>
      <c r="L7" s="57">
        <v>19182.94</v>
      </c>
      <c r="M7" s="58">
        <v>7700.96</v>
      </c>
      <c r="O7" s="12"/>
      <c r="P7" s="12" t="s">
        <v>26</v>
      </c>
      <c r="Q7" s="75">
        <f>F19</f>
        <v>79</v>
      </c>
      <c r="R7" s="65">
        <f>H19</f>
        <v>2.72703064298444</v>
      </c>
    </row>
    <row r="8" s="1" customFormat="1" ht="18" customHeight="1" spans="1:18">
      <c r="A8" s="15"/>
      <c r="B8" s="16" t="s">
        <v>32</v>
      </c>
      <c r="C8" s="16">
        <f>F8+F9+F10+F11</f>
        <v>1419</v>
      </c>
      <c r="D8" s="12" t="s">
        <v>33</v>
      </c>
      <c r="E8" s="12">
        <v>800</v>
      </c>
      <c r="F8" s="12">
        <v>910</v>
      </c>
      <c r="G8" s="17">
        <f t="shared" si="0"/>
        <v>110</v>
      </c>
      <c r="H8" s="14">
        <v>4.65578105890897</v>
      </c>
      <c r="I8" s="12"/>
      <c r="J8" s="12">
        <v>224</v>
      </c>
      <c r="K8" s="14">
        <v>4.0625</v>
      </c>
      <c r="L8" s="57">
        <v>278932.08</v>
      </c>
      <c r="M8" s="58">
        <v>59910.91</v>
      </c>
      <c r="N8" s="37"/>
      <c r="O8" s="12"/>
      <c r="P8" s="23" t="s">
        <v>29</v>
      </c>
      <c r="Q8" s="76">
        <f>SUM(Q6:Q7)</f>
        <v>265</v>
      </c>
      <c r="R8" s="77">
        <f>AVERAGE(R6:R7)</f>
        <v>3.40224746107039</v>
      </c>
    </row>
    <row r="9" s="1" customFormat="1" ht="18" customHeight="1" spans="1:18">
      <c r="A9" s="15"/>
      <c r="B9" s="19"/>
      <c r="C9" s="19"/>
      <c r="D9" s="12" t="s">
        <v>31</v>
      </c>
      <c r="E9" s="12">
        <v>187</v>
      </c>
      <c r="F9" s="12">
        <v>199</v>
      </c>
      <c r="G9" s="17">
        <f t="shared" si="0"/>
        <v>12</v>
      </c>
      <c r="H9" s="14">
        <v>4.34687567649849</v>
      </c>
      <c r="I9" s="12"/>
      <c r="J9" s="12">
        <v>84</v>
      </c>
      <c r="K9" s="14">
        <v>2.36904761904762</v>
      </c>
      <c r="L9" s="57">
        <v>69677.07</v>
      </c>
      <c r="M9" s="58">
        <v>16029.23</v>
      </c>
      <c r="N9" s="37"/>
      <c r="O9" s="59" t="s">
        <v>31</v>
      </c>
      <c r="P9" s="12" t="s">
        <v>34</v>
      </c>
      <c r="Q9" s="75">
        <f>F9</f>
        <v>199</v>
      </c>
      <c r="R9" s="74">
        <f>H9</f>
        <v>4.34687567649849</v>
      </c>
    </row>
    <row r="10" s="1" customFormat="1" ht="18" customHeight="1" spans="1:18">
      <c r="A10" s="15"/>
      <c r="B10" s="19"/>
      <c r="C10" s="19"/>
      <c r="D10" s="12" t="s">
        <v>35</v>
      </c>
      <c r="E10" s="12">
        <v>282</v>
      </c>
      <c r="F10" s="12">
        <v>256</v>
      </c>
      <c r="G10" s="17">
        <f t="shared" si="0"/>
        <v>-26</v>
      </c>
      <c r="H10" s="14">
        <v>7.23574787010814</v>
      </c>
      <c r="I10" s="12"/>
      <c r="J10" s="12">
        <v>100</v>
      </c>
      <c r="K10" s="14">
        <v>2.56</v>
      </c>
      <c r="L10" s="57">
        <v>173760.19</v>
      </c>
      <c r="M10" s="58">
        <v>24014.13</v>
      </c>
      <c r="N10" s="37"/>
      <c r="O10" s="59"/>
      <c r="P10" s="12" t="s">
        <v>26</v>
      </c>
      <c r="Q10" s="75">
        <f>F20</f>
        <v>476</v>
      </c>
      <c r="R10" s="65">
        <f>H20</f>
        <v>2.72973984207496</v>
      </c>
    </row>
    <row r="11" s="1" customFormat="1" ht="18" customHeight="1" spans="1:18">
      <c r="A11" s="15"/>
      <c r="B11" s="19"/>
      <c r="C11" s="19"/>
      <c r="D11" s="12" t="s">
        <v>36</v>
      </c>
      <c r="E11" s="12">
        <v>92</v>
      </c>
      <c r="F11" s="12">
        <v>54</v>
      </c>
      <c r="G11" s="17">
        <f t="shared" si="0"/>
        <v>-38</v>
      </c>
      <c r="H11" s="14">
        <v>10.3425703638123</v>
      </c>
      <c r="I11" s="12">
        <v>1</v>
      </c>
      <c r="J11" s="12">
        <v>24</v>
      </c>
      <c r="K11" s="14">
        <v>2.25</v>
      </c>
      <c r="L11" s="1">
        <v>50232.83</v>
      </c>
      <c r="M11" s="58">
        <v>4856.9</v>
      </c>
      <c r="N11" s="37"/>
      <c r="O11" s="59"/>
      <c r="P11" s="12" t="s">
        <v>37</v>
      </c>
      <c r="Q11" s="78">
        <f>F25</f>
        <v>61</v>
      </c>
      <c r="R11" s="74">
        <f>H25</f>
        <v>2.00046053067346</v>
      </c>
    </row>
    <row r="12" s="1" customFormat="1" ht="18" customHeight="1" spans="1:18">
      <c r="A12" s="15"/>
      <c r="B12" s="16" t="s">
        <v>38</v>
      </c>
      <c r="C12" s="16">
        <f>F12+F13</f>
        <v>362</v>
      </c>
      <c r="D12" s="12" t="s">
        <v>39</v>
      </c>
      <c r="E12" s="12">
        <v>258</v>
      </c>
      <c r="F12" s="12">
        <v>233</v>
      </c>
      <c r="G12" s="13">
        <f t="shared" si="0"/>
        <v>-25</v>
      </c>
      <c r="H12" s="20">
        <v>2.62333239870924</v>
      </c>
      <c r="I12" s="12">
        <v>0</v>
      </c>
      <c r="J12" s="12">
        <v>54</v>
      </c>
      <c r="K12" s="14">
        <v>4.31481481481481</v>
      </c>
      <c r="L12" s="57">
        <v>123212.9964</v>
      </c>
      <c r="M12" s="58">
        <v>46968.122095631</v>
      </c>
      <c r="N12" s="37"/>
      <c r="O12" s="59"/>
      <c r="P12" s="12" t="s">
        <v>40</v>
      </c>
      <c r="Q12" s="78">
        <f>F7</f>
        <v>42</v>
      </c>
      <c r="R12" s="74">
        <f>H7</f>
        <v>2.49</v>
      </c>
    </row>
    <row r="13" s="1" customFormat="1" ht="18" customHeight="1" spans="1:18">
      <c r="A13" s="15"/>
      <c r="B13" s="18"/>
      <c r="C13" s="18"/>
      <c r="D13" s="12" t="s">
        <v>28</v>
      </c>
      <c r="E13" s="12">
        <v>134</v>
      </c>
      <c r="F13" s="12">
        <v>129</v>
      </c>
      <c r="G13" s="13">
        <f t="shared" si="0"/>
        <v>-5</v>
      </c>
      <c r="H13" s="20">
        <v>2.57171136256513</v>
      </c>
      <c r="I13" s="12">
        <v>0</v>
      </c>
      <c r="J13" s="12">
        <v>27</v>
      </c>
      <c r="K13" s="14">
        <v>4.77777777777778</v>
      </c>
      <c r="L13" s="57">
        <v>62147.184125</v>
      </c>
      <c r="M13" s="58">
        <v>24165.691776161</v>
      </c>
      <c r="N13" s="37"/>
      <c r="O13" s="59"/>
      <c r="P13" s="23" t="s">
        <v>29</v>
      </c>
      <c r="Q13" s="60">
        <f>SUM(Q9:Q12)</f>
        <v>778</v>
      </c>
      <c r="R13" s="77">
        <f>AVERAGE(R9:R11)</f>
        <v>3.02569201641564</v>
      </c>
    </row>
    <row r="14" s="1" customFormat="1" ht="18" customHeight="1" spans="1:18">
      <c r="A14" s="22"/>
      <c r="B14" s="23" t="s">
        <v>7</v>
      </c>
      <c r="C14" s="23">
        <f t="shared" ref="C14:G14" si="1">SUM(C2:C13)</f>
        <v>7437</v>
      </c>
      <c r="D14" s="23"/>
      <c r="E14" s="23">
        <f t="shared" si="1"/>
        <v>7225</v>
      </c>
      <c r="F14" s="23">
        <f t="shared" si="1"/>
        <v>7437</v>
      </c>
      <c r="G14" s="24">
        <f t="shared" si="1"/>
        <v>212</v>
      </c>
      <c r="H14" s="25">
        <f>L14/M14</f>
        <v>3.62758341549246</v>
      </c>
      <c r="I14" s="23">
        <f>SUM(I3:I13)</f>
        <v>1</v>
      </c>
      <c r="J14" s="23">
        <f t="shared" ref="J14:M14" si="2">SUM(J2:J13)</f>
        <v>1809</v>
      </c>
      <c r="K14" s="25"/>
      <c r="L14" s="81">
        <f t="shared" si="2"/>
        <v>2566661.80265875</v>
      </c>
      <c r="M14" s="67">
        <f t="shared" si="2"/>
        <v>707540.394990562</v>
      </c>
      <c r="N14" s="37"/>
      <c r="O14" s="12" t="s">
        <v>33</v>
      </c>
      <c r="P14" s="12" t="s">
        <v>34</v>
      </c>
      <c r="Q14" s="78">
        <f>F8</f>
        <v>910</v>
      </c>
      <c r="R14" s="74">
        <f>H8</f>
        <v>4.65578105890897</v>
      </c>
    </row>
    <row r="15" s="1" customFormat="1" ht="18" customHeight="1" spans="1:18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50" t="s">
        <v>16</v>
      </c>
      <c r="J15" s="51" t="s">
        <v>17</v>
      </c>
      <c r="K15" s="52" t="s">
        <v>18</v>
      </c>
      <c r="L15" s="53" t="s">
        <v>3</v>
      </c>
      <c r="M15" s="54" t="s">
        <v>4</v>
      </c>
      <c r="N15" s="55"/>
      <c r="O15" s="12"/>
      <c r="P15" s="12" t="s">
        <v>26</v>
      </c>
      <c r="Q15" s="75">
        <f>F21</f>
        <v>0</v>
      </c>
      <c r="R15" s="68" t="e">
        <f>H21</f>
        <v>#DIV/0!</v>
      </c>
    </row>
    <row r="16" s="1" customFormat="1" ht="18" customHeight="1" spans="1:18">
      <c r="A16" s="11">
        <v>43421</v>
      </c>
      <c r="B16" s="26" t="s">
        <v>41</v>
      </c>
      <c r="C16" s="26">
        <f>F16+F17</f>
        <v>981</v>
      </c>
      <c r="D16" s="12" t="s">
        <v>21</v>
      </c>
      <c r="E16" s="27">
        <v>661</v>
      </c>
      <c r="F16" s="27">
        <v>716</v>
      </c>
      <c r="G16" s="13">
        <f t="shared" ref="G16:G27" si="3">F16-E16</f>
        <v>55</v>
      </c>
      <c r="H16" s="14">
        <v>2.7</v>
      </c>
      <c r="I16" s="12"/>
      <c r="J16" s="12">
        <v>157</v>
      </c>
      <c r="K16" s="14">
        <v>4.6</v>
      </c>
      <c r="L16" s="57">
        <v>19118.26</v>
      </c>
      <c r="M16" s="58">
        <v>71982.1872</v>
      </c>
      <c r="N16" s="37"/>
      <c r="O16" s="12"/>
      <c r="P16" s="12" t="s">
        <v>37</v>
      </c>
      <c r="Q16" s="78">
        <f>F24</f>
        <v>116</v>
      </c>
      <c r="R16" s="74">
        <f>H24</f>
        <v>2.56019859014207</v>
      </c>
    </row>
    <row r="17" s="1" customFormat="1" ht="18" customHeight="1" spans="1:18">
      <c r="A17" s="15"/>
      <c r="B17" s="28"/>
      <c r="C17" s="28"/>
      <c r="D17" s="12" t="s">
        <v>20</v>
      </c>
      <c r="E17" s="27">
        <v>239</v>
      </c>
      <c r="F17" s="27">
        <v>265</v>
      </c>
      <c r="G17" s="13">
        <f t="shared" si="3"/>
        <v>26</v>
      </c>
      <c r="H17" s="14">
        <v>3</v>
      </c>
      <c r="I17" s="12"/>
      <c r="J17" s="12">
        <v>64</v>
      </c>
      <c r="K17" s="14">
        <v>4.1</v>
      </c>
      <c r="L17" s="57">
        <v>83724.27</v>
      </c>
      <c r="M17" s="58">
        <v>28138.02</v>
      </c>
      <c r="N17" s="37"/>
      <c r="O17" s="12"/>
      <c r="P17" s="23" t="s">
        <v>29</v>
      </c>
      <c r="Q17" s="60">
        <f>SUM(Q14:Q16)</f>
        <v>1026</v>
      </c>
      <c r="R17" s="77" t="e">
        <f>AVERAGE(R14:R16)</f>
        <v>#DIV/0!</v>
      </c>
    </row>
    <row r="18" s="1" customFormat="1" ht="18" customHeight="1" spans="1:18">
      <c r="A18" s="15"/>
      <c r="B18" s="26" t="s">
        <v>42</v>
      </c>
      <c r="C18" s="26">
        <f>SUM(F18:F22)</f>
        <v>2515</v>
      </c>
      <c r="D18" s="12" t="s">
        <v>21</v>
      </c>
      <c r="E18" s="27">
        <v>828</v>
      </c>
      <c r="F18" s="27">
        <v>972</v>
      </c>
      <c r="G18" s="13">
        <f t="shared" si="3"/>
        <v>144</v>
      </c>
      <c r="H18" s="14">
        <v>2.78829164567581</v>
      </c>
      <c r="I18" s="12"/>
      <c r="J18" s="12">
        <v>133</v>
      </c>
      <c r="K18" s="14">
        <v>7.30827067669173</v>
      </c>
      <c r="L18" s="57">
        <v>284623.607415092</v>
      </c>
      <c r="M18" s="58">
        <v>102078.133704735</v>
      </c>
      <c r="N18" s="49"/>
      <c r="O18" s="12" t="s">
        <v>28</v>
      </c>
      <c r="P18" s="12" t="s">
        <v>40</v>
      </c>
      <c r="Q18" s="76">
        <f>F5</f>
        <v>256</v>
      </c>
      <c r="R18" s="14">
        <f>H5</f>
        <v>2.61</v>
      </c>
    </row>
    <row r="19" s="1" customFormat="1" ht="18" customHeight="1" spans="1:18">
      <c r="A19" s="15"/>
      <c r="B19" s="28"/>
      <c r="C19" s="28"/>
      <c r="D19" s="12" t="s">
        <v>25</v>
      </c>
      <c r="E19" s="27">
        <v>84</v>
      </c>
      <c r="F19" s="27">
        <v>79</v>
      </c>
      <c r="G19" s="17">
        <f t="shared" si="3"/>
        <v>-5</v>
      </c>
      <c r="H19" s="14">
        <v>2.72703064298444</v>
      </c>
      <c r="I19" s="12"/>
      <c r="J19" s="12">
        <v>26</v>
      </c>
      <c r="K19" s="14">
        <v>3.03846153846154</v>
      </c>
      <c r="L19" s="57">
        <v>35660.2934637617</v>
      </c>
      <c r="M19" s="85">
        <v>13076.6016713092</v>
      </c>
      <c r="N19" s="49"/>
      <c r="O19" s="12"/>
      <c r="P19" s="12" t="s">
        <v>43</v>
      </c>
      <c r="Q19" s="76">
        <f>F13</f>
        <v>129</v>
      </c>
      <c r="R19" s="14">
        <f>H13</f>
        <v>2.57171136256513</v>
      </c>
    </row>
    <row r="20" s="1" customFormat="1" ht="18" customHeight="1" spans="1:18">
      <c r="A20" s="15"/>
      <c r="B20" s="28"/>
      <c r="C20" s="28"/>
      <c r="D20" s="12" t="s">
        <v>31</v>
      </c>
      <c r="E20" s="27">
        <v>422</v>
      </c>
      <c r="F20" s="27">
        <v>476</v>
      </c>
      <c r="G20" s="17">
        <f t="shared" si="3"/>
        <v>54</v>
      </c>
      <c r="H20" s="14">
        <v>2.72973984207496</v>
      </c>
      <c r="I20" s="12"/>
      <c r="J20" s="12">
        <v>97</v>
      </c>
      <c r="K20" s="14">
        <v>4.90721649484536</v>
      </c>
      <c r="L20" s="57">
        <v>142769.385699899</v>
      </c>
      <c r="M20" s="85">
        <v>52301.4623955432</v>
      </c>
      <c r="N20" s="49"/>
      <c r="O20" s="12"/>
      <c r="P20" s="12" t="s">
        <v>37</v>
      </c>
      <c r="Q20" s="79">
        <f>F23</f>
        <v>262</v>
      </c>
      <c r="R20" s="74">
        <f>H23</f>
        <v>3.6486750020046</v>
      </c>
    </row>
    <row r="21" s="1" customFormat="1" ht="18" customHeight="1" spans="1:18">
      <c r="A21" s="15"/>
      <c r="B21" s="28"/>
      <c r="C21" s="28"/>
      <c r="D21" s="12" t="s">
        <v>33</v>
      </c>
      <c r="E21" s="27">
        <v>0</v>
      </c>
      <c r="F21" s="27">
        <v>0</v>
      </c>
      <c r="G21" s="17">
        <f t="shared" si="3"/>
        <v>0</v>
      </c>
      <c r="H21" s="14" t="e">
        <v>#DIV/0!</v>
      </c>
      <c r="I21" s="12"/>
      <c r="J21" s="12">
        <v>0</v>
      </c>
      <c r="K21" s="14" t="e">
        <v>#DIV/0!</v>
      </c>
      <c r="L21" s="57">
        <v>0</v>
      </c>
      <c r="M21" s="85">
        <v>0</v>
      </c>
      <c r="N21" s="49"/>
      <c r="O21" s="12"/>
      <c r="P21" s="23" t="s">
        <v>29</v>
      </c>
      <c r="Q21" s="76">
        <f>Q20+Q19+Q18</f>
        <v>647</v>
      </c>
      <c r="R21" s="77">
        <f>AVERAGE(R18:R20)</f>
        <v>2.94346212152324</v>
      </c>
    </row>
    <row r="22" s="1" customFormat="1" ht="18" customHeight="1" spans="1:18">
      <c r="A22" s="15"/>
      <c r="B22" s="29"/>
      <c r="C22" s="29"/>
      <c r="D22" s="12" t="s">
        <v>20</v>
      </c>
      <c r="E22" s="27">
        <v>889</v>
      </c>
      <c r="F22" s="27">
        <v>988</v>
      </c>
      <c r="G22" s="13">
        <f t="shared" si="3"/>
        <v>99</v>
      </c>
      <c r="H22" s="14">
        <v>2.88049569973027</v>
      </c>
      <c r="I22" s="12"/>
      <c r="J22" s="12">
        <v>150</v>
      </c>
      <c r="K22" s="14">
        <v>6.58666666666667</v>
      </c>
      <c r="L22" s="57">
        <v>311937.625118533</v>
      </c>
      <c r="M22" s="85">
        <v>108293.036211699</v>
      </c>
      <c r="N22" s="49"/>
      <c r="O22" s="16" t="s">
        <v>20</v>
      </c>
      <c r="P22" s="12" t="s">
        <v>44</v>
      </c>
      <c r="Q22" s="78">
        <f>F2</f>
        <v>1368</v>
      </c>
      <c r="R22" s="14">
        <f>H2</f>
        <v>4.02174944711136</v>
      </c>
    </row>
    <row r="23" s="1" customFormat="1" ht="18" customHeight="1" spans="1:19">
      <c r="A23" s="15"/>
      <c r="B23" s="26" t="s">
        <v>45</v>
      </c>
      <c r="C23" s="26">
        <f>SUM(F23:F26)</f>
        <v>581</v>
      </c>
      <c r="D23" s="30" t="s">
        <v>28</v>
      </c>
      <c r="E23" s="12">
        <v>233</v>
      </c>
      <c r="F23" s="12">
        <v>262</v>
      </c>
      <c r="G23" s="17">
        <f t="shared" si="3"/>
        <v>29</v>
      </c>
      <c r="H23" s="74">
        <v>3.6486750020046</v>
      </c>
      <c r="I23" s="12">
        <v>0</v>
      </c>
      <c r="J23" s="12">
        <v>46</v>
      </c>
      <c r="K23" s="14">
        <v>5.69565217391304</v>
      </c>
      <c r="L23" s="57">
        <v>117854.50123</v>
      </c>
      <c r="M23" s="58">
        <v>32300.63</v>
      </c>
      <c r="N23" s="37"/>
      <c r="O23" s="19"/>
      <c r="P23" s="31" t="s">
        <v>26</v>
      </c>
      <c r="Q23" s="78">
        <f>F22</f>
        <v>988</v>
      </c>
      <c r="R23" s="14">
        <f>H22</f>
        <v>2.88049569973027</v>
      </c>
      <c r="S23" s="37"/>
    </row>
    <row r="24" s="1" customFormat="1" ht="18" customHeight="1" spans="1:18">
      <c r="A24" s="15"/>
      <c r="B24" s="28"/>
      <c r="C24" s="28"/>
      <c r="D24" s="30" t="s">
        <v>33</v>
      </c>
      <c r="E24" s="12">
        <v>106</v>
      </c>
      <c r="F24" s="12">
        <v>116</v>
      </c>
      <c r="G24" s="13">
        <f t="shared" si="3"/>
        <v>10</v>
      </c>
      <c r="H24" s="74">
        <v>2.56019859014207</v>
      </c>
      <c r="I24" s="12">
        <v>0</v>
      </c>
      <c r="J24" s="12">
        <v>56</v>
      </c>
      <c r="K24" s="14">
        <v>2.07142857142857</v>
      </c>
      <c r="L24" s="57">
        <v>36053.4078</v>
      </c>
      <c r="M24" s="58">
        <v>14082.27</v>
      </c>
      <c r="N24" s="37"/>
      <c r="O24" s="19"/>
      <c r="P24" s="31" t="s">
        <v>24</v>
      </c>
      <c r="Q24" s="78">
        <f>F17</f>
        <v>265</v>
      </c>
      <c r="R24" s="14">
        <f>H17</f>
        <v>3</v>
      </c>
    </row>
    <row r="25" s="1" customFormat="1" ht="18" customHeight="1" spans="1:18">
      <c r="A25" s="15"/>
      <c r="B25" s="28"/>
      <c r="C25" s="28"/>
      <c r="D25" s="30" t="s">
        <v>31</v>
      </c>
      <c r="E25" s="12">
        <v>54</v>
      </c>
      <c r="F25" s="12">
        <v>61</v>
      </c>
      <c r="G25" s="13">
        <f t="shared" si="3"/>
        <v>7</v>
      </c>
      <c r="H25" s="74">
        <v>2.00046053067346</v>
      </c>
      <c r="I25" s="12">
        <v>0</v>
      </c>
      <c r="J25" s="12">
        <v>40</v>
      </c>
      <c r="K25" s="14">
        <v>1.525</v>
      </c>
      <c r="L25" s="57">
        <v>20734.09324385</v>
      </c>
      <c r="M25" s="58">
        <v>10364.66</v>
      </c>
      <c r="N25" s="37"/>
      <c r="O25" s="19"/>
      <c r="P25" s="31" t="s">
        <v>46</v>
      </c>
      <c r="Q25" s="78">
        <f>F27</f>
        <v>101</v>
      </c>
      <c r="R25" s="14">
        <f>H27</f>
        <v>2.7</v>
      </c>
    </row>
    <row r="26" s="1" customFormat="1" ht="18" customHeight="1" spans="1:18">
      <c r="A26" s="15"/>
      <c r="B26" s="28"/>
      <c r="C26" s="28"/>
      <c r="D26" s="30" t="s">
        <v>47</v>
      </c>
      <c r="E26" s="12">
        <v>135</v>
      </c>
      <c r="F26" s="12">
        <v>142</v>
      </c>
      <c r="G26" s="13">
        <f t="shared" si="3"/>
        <v>7</v>
      </c>
      <c r="H26" s="84">
        <v>1.72592179559825</v>
      </c>
      <c r="I26" s="12">
        <v>0</v>
      </c>
      <c r="J26" s="12">
        <v>38</v>
      </c>
      <c r="K26" s="62">
        <v>3.73684210526316</v>
      </c>
      <c r="L26" s="57">
        <v>43557.519835962</v>
      </c>
      <c r="M26" s="58">
        <v>25237.25</v>
      </c>
      <c r="N26" s="37"/>
      <c r="O26" s="18"/>
      <c r="P26" s="23" t="s">
        <v>29</v>
      </c>
      <c r="Q26" s="60">
        <f>SUM(Q22:Q25)</f>
        <v>2722</v>
      </c>
      <c r="R26" s="80">
        <f>AVERAGE(R22:R25)</f>
        <v>3.15056128671041</v>
      </c>
    </row>
    <row r="27" s="1" customFormat="1" ht="18" customHeight="1" spans="1:18">
      <c r="A27" s="15"/>
      <c r="B27" s="31" t="s">
        <v>48</v>
      </c>
      <c r="C27" s="31">
        <f>F27</f>
        <v>101</v>
      </c>
      <c r="D27" s="30" t="s">
        <v>20</v>
      </c>
      <c r="E27" s="12">
        <v>109</v>
      </c>
      <c r="F27" s="12">
        <v>101</v>
      </c>
      <c r="G27" s="13">
        <f t="shared" si="3"/>
        <v>-8</v>
      </c>
      <c r="H27" s="62">
        <v>2.7</v>
      </c>
      <c r="I27" s="12">
        <v>0</v>
      </c>
      <c r="J27" s="12">
        <v>85</v>
      </c>
      <c r="K27" s="62">
        <v>1.19</v>
      </c>
      <c r="L27" s="57">
        <v>34488.66</v>
      </c>
      <c r="M27" s="58">
        <v>12578.96</v>
      </c>
      <c r="N27" s="49"/>
      <c r="O27" s="12" t="s">
        <v>49</v>
      </c>
      <c r="P27" s="12" t="s">
        <v>43</v>
      </c>
      <c r="Q27" s="12">
        <f>F12</f>
        <v>233</v>
      </c>
      <c r="R27" s="14">
        <f>H12</f>
        <v>2.62333239870924</v>
      </c>
    </row>
    <row r="28" s="1" customFormat="1" ht="18" customHeight="1" spans="1:18">
      <c r="A28" s="15"/>
      <c r="B28" s="23"/>
      <c r="C28" s="23">
        <f t="shared" ref="C28:G28" si="4">SUM(C16:C27)</f>
        <v>4178</v>
      </c>
      <c r="D28" s="23"/>
      <c r="E28" s="23">
        <f t="shared" si="4"/>
        <v>3760</v>
      </c>
      <c r="F28" s="23">
        <f t="shared" si="4"/>
        <v>4178</v>
      </c>
      <c r="G28" s="32">
        <f t="shared" si="4"/>
        <v>418</v>
      </c>
      <c r="H28" s="25">
        <f>L28/M28</f>
        <v>2.40315011128462</v>
      </c>
      <c r="I28" s="66">
        <f t="shared" ref="I28:M28" si="5">SUM(I16:I27)</f>
        <v>0</v>
      </c>
      <c r="J28" s="66">
        <f t="shared" si="5"/>
        <v>892</v>
      </c>
      <c r="K28" s="25"/>
      <c r="L28" s="67">
        <f t="shared" si="5"/>
        <v>1130521.6238071</v>
      </c>
      <c r="M28" s="67">
        <f t="shared" si="5"/>
        <v>470433.211183287</v>
      </c>
      <c r="N28"/>
      <c r="O28" s="14" t="s">
        <v>30</v>
      </c>
      <c r="P28" s="12" t="s">
        <v>40</v>
      </c>
      <c r="Q28" s="60">
        <f>F6</f>
        <v>55</v>
      </c>
      <c r="R28" s="14">
        <f>H7</f>
        <v>2.49</v>
      </c>
    </row>
    <row r="29" s="1" customFormat="1" ht="18" customHeight="1" spans="1:18">
      <c r="A29" s="22"/>
      <c r="B29" s="12" t="s">
        <v>50</v>
      </c>
      <c r="C29" s="12"/>
      <c r="D29" s="12"/>
      <c r="E29" s="33">
        <f t="shared" ref="E29:G29" si="6">E28+E14</f>
        <v>10985</v>
      </c>
      <c r="F29" s="33">
        <f t="shared" si="6"/>
        <v>11615</v>
      </c>
      <c r="G29" s="34">
        <f t="shared" si="6"/>
        <v>630</v>
      </c>
      <c r="H29" s="14">
        <f>L29/M29</f>
        <v>3.1385961511265</v>
      </c>
      <c r="I29" s="69">
        <f t="shared" ref="I29:M29" si="7">I28+I14</f>
        <v>1</v>
      </c>
      <c r="J29" s="69">
        <f t="shared" si="7"/>
        <v>2701</v>
      </c>
      <c r="K29" s="14"/>
      <c r="L29" s="58">
        <f t="shared" si="7"/>
        <v>3697183.42646585</v>
      </c>
      <c r="M29" s="58">
        <f t="shared" si="7"/>
        <v>1177973.60617385</v>
      </c>
      <c r="N29" s="37"/>
      <c r="O29" s="14"/>
      <c r="P29" s="12" t="s">
        <v>37</v>
      </c>
      <c r="Q29" s="60">
        <f>F26</f>
        <v>142</v>
      </c>
      <c r="R29" s="14">
        <f>H26</f>
        <v>1.72592179559825</v>
      </c>
    </row>
    <row r="30" s="1" customFormat="1" ht="18" customHeight="1" spans="1:18">
      <c r="A30" s="35"/>
      <c r="B30" s="5"/>
      <c r="C30" s="5"/>
      <c r="D30" s="5"/>
      <c r="E30" s="5"/>
      <c r="F30" s="36"/>
      <c r="G30" s="37"/>
      <c r="N30" s="37"/>
      <c r="O30" s="14" t="s">
        <v>51</v>
      </c>
      <c r="P30" s="12" t="s">
        <v>34</v>
      </c>
      <c r="Q30" s="78">
        <f>F10</f>
        <v>256</v>
      </c>
      <c r="R30" s="74">
        <f>H10</f>
        <v>7.23574787010814</v>
      </c>
    </row>
    <row r="31" s="1" customFormat="1" ht="18" customHeight="1" spans="1:18">
      <c r="A31" s="38"/>
      <c r="B31" s="39"/>
      <c r="C31" s="39"/>
      <c r="D31" s="5"/>
      <c r="E31" s="40"/>
      <c r="F31" s="36"/>
      <c r="G31" s="37"/>
      <c r="H31" s="4"/>
      <c r="I31" s="4"/>
      <c r="J31" s="4"/>
      <c r="K31" s="4"/>
      <c r="M31" s="4"/>
      <c r="N31" s="5"/>
      <c r="O31" s="14" t="s">
        <v>36</v>
      </c>
      <c r="P31" s="14" t="s">
        <v>34</v>
      </c>
      <c r="Q31" s="60">
        <f>F11</f>
        <v>54</v>
      </c>
      <c r="R31" s="74">
        <f>H11</f>
        <v>10.3425703638123</v>
      </c>
    </row>
    <row r="32" s="1" customFormat="1" ht="18" customHeight="1" spans="1:18">
      <c r="A32" s="38"/>
      <c r="B32" s="41"/>
      <c r="C32" s="41"/>
      <c r="D32" s="41"/>
      <c r="E32" s="41"/>
      <c r="F32" s="41"/>
      <c r="G32" s="37"/>
      <c r="N32" s="37"/>
      <c r="O32" s="37"/>
      <c r="P32" s="37"/>
      <c r="Q32" s="6">
        <f>Q31+Q30+Q29+Q28+Q27+Q26+Q21+Q17+Q13+Q8+Q5</f>
        <v>11615</v>
      </c>
      <c r="R32" s="1" t="e">
        <f>R31+R28+R27+R24+R23+R22+R30+R20+R19+R18+R16+R15+R14+R11+R10+R9+R7+R6+R4+R3+R2+R25+R29</f>
        <v>#DIV/0!</v>
      </c>
    </row>
    <row r="33" s="1" customFormat="1" ht="18" customHeight="1" spans="1:17">
      <c r="A33" s="38"/>
      <c r="B33"/>
      <c r="G33" s="37"/>
      <c r="H33" s="4"/>
      <c r="I33" s="4"/>
      <c r="J33" s="4"/>
      <c r="K33" s="4"/>
      <c r="L33" s="5"/>
      <c r="M33" s="4"/>
      <c r="N33" s="5"/>
      <c r="O33" s="37"/>
      <c r="P33" s="37"/>
      <c r="Q33" s="6"/>
    </row>
    <row r="34" s="1" customFormat="1" ht="18" customHeight="1" spans="1:17">
      <c r="A34" s="38"/>
      <c r="B34"/>
      <c r="C34" s="5"/>
      <c r="D34" s="36"/>
      <c r="E34" s="5"/>
      <c r="F34" s="36"/>
      <c r="G34" s="42"/>
      <c r="H34" s="42"/>
      <c r="I34" s="42"/>
      <c r="J34" s="42"/>
      <c r="K34" s="42"/>
      <c r="L34" s="5"/>
      <c r="M34" s="42"/>
      <c r="N34" s="37"/>
      <c r="O34" s="37"/>
      <c r="P34" s="70"/>
      <c r="Q34" s="37"/>
    </row>
    <row r="35" s="1" customFormat="1" ht="18" customHeight="1" spans="1:16">
      <c r="A35" s="38"/>
      <c r="B35"/>
      <c r="C35" s="43"/>
      <c r="D35" s="5"/>
      <c r="E35" s="5"/>
      <c r="F35" s="5"/>
      <c r="G35" s="42"/>
      <c r="H35" s="42" t="e">
        <f>H25+H24+H23+H22+H21+H20+H19+H18+H17+H16+H13+H12+H11+H10+H9+H8+H7+H5+H4+H3+H2+H26+H27</f>
        <v>#DIV/0!</v>
      </c>
      <c r="I35" s="42"/>
      <c r="J35" s="42"/>
      <c r="K35" s="42"/>
      <c r="L35" s="5"/>
      <c r="M35" s="42"/>
      <c r="N35" s="49"/>
      <c r="O35" s="37"/>
      <c r="P35" s="37"/>
    </row>
    <row r="36" s="1" customFormat="1" ht="18" customHeight="1" spans="1:15">
      <c r="A36" s="38"/>
      <c r="B36"/>
      <c r="C36" s="43"/>
      <c r="D36" s="5"/>
      <c r="E36" s="5"/>
      <c r="F36" s="42"/>
      <c r="G36" s="42"/>
      <c r="H36" s="44"/>
      <c r="I36" s="44"/>
      <c r="J36" s="44"/>
      <c r="K36" s="44"/>
      <c r="L36" s="5"/>
      <c r="M36" s="44"/>
      <c r="N36" s="49"/>
      <c r="O36" s="49"/>
    </row>
    <row r="37" s="1" customFormat="1" ht="18" customHeight="1" spans="1:15">
      <c r="A37" s="45"/>
      <c r="B37"/>
      <c r="C37" s="43"/>
      <c r="D37" s="5"/>
      <c r="E37" s="5"/>
      <c r="F37" s="42"/>
      <c r="G37" s="5"/>
      <c r="H37" s="5"/>
      <c r="I37" s="5"/>
      <c r="J37" s="5"/>
      <c r="K37" s="5"/>
      <c r="L37" s="5"/>
      <c r="M37" s="5"/>
      <c r="N37" s="49"/>
      <c r="O37" s="49"/>
    </row>
    <row r="38" s="1" customFormat="1" ht="18" customHeight="1" spans="1:15">
      <c r="A38" s="45"/>
      <c r="B38"/>
      <c r="C38" s="43"/>
      <c r="D38" s="5"/>
      <c r="E38" s="5"/>
      <c r="F38" s="5"/>
      <c r="G38" s="5"/>
      <c r="H38" s="46"/>
      <c r="I38" s="46"/>
      <c r="J38" s="46"/>
      <c r="K38" s="46"/>
      <c r="L38" s="5"/>
      <c r="M38" s="46"/>
      <c r="N38" s="49"/>
      <c r="O38" s="49"/>
    </row>
    <row r="39" s="1" customFormat="1" ht="18" customHeight="1" spans="1:16">
      <c r="A39" s="45"/>
      <c r="B39"/>
      <c r="C39" s="43"/>
      <c r="D39" s="42"/>
      <c r="E39" s="5"/>
      <c r="F39" s="42"/>
      <c r="G39" s="42"/>
      <c r="H39" s="42"/>
      <c r="I39" s="42"/>
      <c r="J39" s="42"/>
      <c r="K39" s="42"/>
      <c r="L39" s="5"/>
      <c r="M39" s="42"/>
      <c r="N39" s="46"/>
      <c r="O39" s="37"/>
      <c r="P39" s="6"/>
    </row>
    <row r="40" s="1" customFormat="1" ht="18" customHeight="1" spans="1:16">
      <c r="A40" s="45"/>
      <c r="B40" s="5"/>
      <c r="C40" s="5"/>
      <c r="D40" s="42"/>
      <c r="E40" s="5"/>
      <c r="F40" s="42"/>
      <c r="G40" s="5"/>
      <c r="H40" s="47"/>
      <c r="I40" s="47"/>
      <c r="J40" s="47"/>
      <c r="K40" s="47"/>
      <c r="L40" s="5"/>
      <c r="M40" s="47"/>
      <c r="N40" s="5"/>
      <c r="O40" s="5"/>
      <c r="P40" s="6"/>
    </row>
    <row r="41" s="1" customFormat="1" ht="18" customHeight="1" spans="1:15">
      <c r="A41" s="45"/>
      <c r="B41" s="5"/>
      <c r="C41" s="5"/>
      <c r="D41" s="42"/>
      <c r="E41" s="5"/>
      <c r="F41" s="42"/>
      <c r="G41" s="5"/>
      <c r="H41" s="48"/>
      <c r="I41" s="48"/>
      <c r="J41" s="48"/>
      <c r="K41" s="48"/>
      <c r="L41" s="37"/>
      <c r="M41" s="48"/>
      <c r="N41" s="47"/>
      <c r="O41" s="5"/>
    </row>
    <row r="42" s="1" customFormat="1" ht="18" customHeight="1" spans="1:14">
      <c r="A42" s="38" t="s">
        <v>60</v>
      </c>
      <c r="B42" s="42"/>
      <c r="C42" s="42"/>
      <c r="D42" s="42"/>
      <c r="E42" s="42"/>
      <c r="F42" s="42"/>
      <c r="G42" s="5"/>
      <c r="H42" s="48"/>
      <c r="I42" s="48"/>
      <c r="J42" s="48"/>
      <c r="K42" s="48"/>
      <c r="L42" s="37"/>
      <c r="M42" s="48"/>
      <c r="N42" s="48"/>
    </row>
    <row r="43" s="1" customFormat="1" ht="18" customHeight="1" spans="1:14">
      <c r="A43" s="49" t="s">
        <v>61</v>
      </c>
      <c r="B43" s="49" t="s">
        <v>62</v>
      </c>
      <c r="C43" s="49" t="s">
        <v>63</v>
      </c>
      <c r="D43" s="5"/>
      <c r="E43" s="5"/>
      <c r="F43" s="42"/>
      <c r="G43" s="42"/>
      <c r="H43" s="42"/>
      <c r="I43" s="42"/>
      <c r="J43" s="42"/>
      <c r="K43" s="42"/>
      <c r="L43" s="70"/>
      <c r="M43" s="42"/>
      <c r="N43" s="48"/>
    </row>
    <row r="44" s="1" customFormat="1" ht="18" customHeight="1" spans="1:15">
      <c r="A44" s="49" t="s">
        <v>64</v>
      </c>
      <c r="B44" s="49" t="s">
        <v>65</v>
      </c>
      <c r="C44" s="49">
        <v>6.97487235</v>
      </c>
      <c r="D44" s="5"/>
      <c r="E44" s="5"/>
      <c r="F44" s="5"/>
      <c r="G44" s="5"/>
      <c r="H44" s="46"/>
      <c r="I44" s="46"/>
      <c r="J44" s="46"/>
      <c r="K44" s="46"/>
      <c r="L44" s="42"/>
      <c r="M44" s="46"/>
      <c r="N44" s="5"/>
      <c r="O44" s="37"/>
    </row>
    <row r="45" s="1" customFormat="1" ht="18" customHeight="1" spans="1:17">
      <c r="A45" s="49" t="s">
        <v>66</v>
      </c>
      <c r="B45" s="49" t="s">
        <v>67</v>
      </c>
      <c r="C45" s="49">
        <v>0.88897875</v>
      </c>
      <c r="D45" s="5"/>
      <c r="E45" s="5"/>
      <c r="F45" s="5"/>
      <c r="G45" s="47"/>
      <c r="H45" s="37"/>
      <c r="I45" s="37"/>
      <c r="J45" s="37"/>
      <c r="K45" s="37"/>
      <c r="L45" s="5"/>
      <c r="M45" s="37"/>
      <c r="N45" s="46"/>
      <c r="O45" s="37"/>
      <c r="Q45" s="6"/>
    </row>
    <row r="46" s="1" customFormat="1" ht="18" customHeight="1" spans="1:15">
      <c r="A46" s="49" t="s">
        <v>68</v>
      </c>
      <c r="B46" s="49" t="s">
        <v>69</v>
      </c>
      <c r="C46" s="49">
        <v>0.06168455</v>
      </c>
      <c r="D46" s="42"/>
      <c r="E46" s="5"/>
      <c r="F46" s="5"/>
      <c r="G46" s="5"/>
      <c r="H46" s="5"/>
      <c r="I46" s="71"/>
      <c r="J46" s="71"/>
      <c r="K46" s="71"/>
      <c r="L46" s="5"/>
      <c r="M46" s="5"/>
      <c r="N46" s="37"/>
      <c r="O46" s="37"/>
    </row>
    <row r="47" s="1" customFormat="1" ht="18" customHeight="1" spans="1:17">
      <c r="A47" s="49" t="s">
        <v>70</v>
      </c>
      <c r="B47" s="49" t="s">
        <v>71</v>
      </c>
      <c r="C47" s="49">
        <v>1.8962</v>
      </c>
      <c r="D47" s="42"/>
      <c r="E47" s="5"/>
      <c r="F47" s="5"/>
      <c r="G47" s="5"/>
      <c r="H47" s="5"/>
      <c r="I47" s="5"/>
      <c r="J47" s="5"/>
      <c r="K47" s="5"/>
      <c r="L47" s="5"/>
      <c r="M47" s="5"/>
      <c r="N47" s="5"/>
      <c r="O47" s="37"/>
      <c r="Q47" s="6"/>
    </row>
    <row r="48" s="1" customFormat="1" ht="18" customHeight="1" spans="1:14">
      <c r="A48" s="49" t="s">
        <v>72</v>
      </c>
      <c r="B48" s="49" t="s">
        <v>73</v>
      </c>
      <c r="C48" s="49">
        <v>0.2251</v>
      </c>
      <c r="D48" s="42"/>
      <c r="L48" s="5"/>
      <c r="N48" s="5"/>
    </row>
    <row r="49" s="1" customFormat="1" ht="18" customHeight="1" spans="1:14">
      <c r="A49" s="49" t="s">
        <v>74</v>
      </c>
      <c r="B49" s="49" t="s">
        <v>75</v>
      </c>
      <c r="C49" s="49">
        <v>5.03621405</v>
      </c>
      <c r="D49" s="42"/>
      <c r="F49" s="3"/>
      <c r="G49" s="4"/>
      <c r="H49" s="5"/>
      <c r="I49" s="5"/>
      <c r="J49" s="5"/>
      <c r="K49" s="5"/>
      <c r="L49" s="5"/>
      <c r="M49" s="5"/>
      <c r="N49" s="5"/>
    </row>
    <row r="50" s="1" customFormat="1" ht="18" customHeight="1" spans="1:14">
      <c r="A50" s="49" t="s">
        <v>76</v>
      </c>
      <c r="B50" s="49" t="s">
        <v>77</v>
      </c>
      <c r="C50" s="49">
        <v>0.2093</v>
      </c>
      <c r="F50" s="3"/>
      <c r="G50" s="4"/>
      <c r="H50" s="5"/>
      <c r="I50" s="5"/>
      <c r="J50" s="5"/>
      <c r="K50" s="5"/>
      <c r="L50" s="5"/>
      <c r="M50" s="5"/>
      <c r="N50" s="5"/>
    </row>
    <row r="51" s="1" customFormat="1" ht="18" customHeight="1" spans="1:17">
      <c r="A51" s="49" t="s">
        <v>78</v>
      </c>
      <c r="B51" s="49" t="s">
        <v>79</v>
      </c>
      <c r="C51" s="49">
        <v>0.8637</v>
      </c>
      <c r="F51" s="3"/>
      <c r="G51" s="4"/>
      <c r="H51" s="5"/>
      <c r="I51" s="5"/>
      <c r="J51" s="5"/>
      <c r="K51" s="5"/>
      <c r="L51" s="5"/>
      <c r="M51" s="5"/>
      <c r="N51" s="5"/>
      <c r="Q51" s="6"/>
    </row>
    <row r="52" s="1" customFormat="1" ht="18" customHeight="1" spans="1:17">
      <c r="A52" s="49" t="s">
        <v>80</v>
      </c>
      <c r="B52" s="49" t="s">
        <v>81</v>
      </c>
      <c r="C52" s="49">
        <v>1.6659</v>
      </c>
      <c r="N52" s="5"/>
      <c r="Q52" s="6"/>
    </row>
    <row r="53" s="1" customFormat="1" ht="18" customHeight="1" spans="1:17">
      <c r="A53" s="49" t="s">
        <v>82</v>
      </c>
      <c r="B53" s="49" t="s">
        <v>83</v>
      </c>
      <c r="C53" s="49">
        <v>7.90901855</v>
      </c>
      <c r="N53" s="5"/>
      <c r="Q53" s="6"/>
    </row>
    <row r="54" s="1" customFormat="1" ht="18" customHeight="1" spans="1:17">
      <c r="A54" s="49" t="s">
        <v>84</v>
      </c>
      <c r="B54" s="49" t="s">
        <v>85</v>
      </c>
      <c r="C54" s="49">
        <v>0.000457</v>
      </c>
      <c r="N54" s="5"/>
      <c r="Q54" s="6"/>
    </row>
    <row r="55" ht="15.6" spans="1:3">
      <c r="A55" s="49" t="s">
        <v>86</v>
      </c>
      <c r="B55" s="49" t="s">
        <v>87</v>
      </c>
      <c r="C55" s="49">
        <v>1.8567</v>
      </c>
    </row>
    <row r="56" ht="15.6" spans="1:3">
      <c r="A56" s="49" t="s">
        <v>88</v>
      </c>
      <c r="B56" s="49" t="s">
        <v>89</v>
      </c>
      <c r="C56" s="49">
        <v>4.9463</v>
      </c>
    </row>
    <row r="57" ht="15.6" spans="1:3">
      <c r="A57" s="49" t="s">
        <v>90</v>
      </c>
      <c r="B57" s="49" t="s">
        <v>91</v>
      </c>
      <c r="C57" s="49">
        <v>8.8875867</v>
      </c>
    </row>
  </sheetData>
  <mergeCells count="24">
    <mergeCell ref="B29:D29"/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C3:C4"/>
    <mergeCell ref="C5:C7"/>
    <mergeCell ref="C8:C11"/>
    <mergeCell ref="C12:C13"/>
    <mergeCell ref="C16:C17"/>
    <mergeCell ref="C18:C22"/>
    <mergeCell ref="C23:C26"/>
    <mergeCell ref="O2:O5"/>
    <mergeCell ref="O6:O8"/>
    <mergeCell ref="O9:O13"/>
    <mergeCell ref="O14:O17"/>
    <mergeCell ref="O18:O21"/>
    <mergeCell ref="O22:O26"/>
    <mergeCell ref="O28:O29"/>
  </mergeCells>
  <conditionalFormatting sqref="Q2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{87a23aa6-81c8-46f1-bb60-ba1f8945b0f9}</x14:id>
        </ext>
      </extLst>
    </cfRule>
  </conditionalFormatting>
  <conditionalFormatting sqref="Q2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{b72972cc-0cc9-4028-9691-1c130fc10ff7}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{10d44e30-6340-4a97-9016-04a0210bc0c9}</x14:id>
        </ext>
      </extLst>
    </cfRule>
  </conditionalFormatting>
  <conditionalFormatting sqref="R30">
    <cfRule type="aboveAverage" dxfId="0" priority="16"/>
    <cfRule type="aboveAverage" dxfId="1" priority="15" aboveAverage="0"/>
  </conditionalFormatting>
  <conditionalFormatting sqref="R31">
    <cfRule type="aboveAverage" dxfId="0" priority="2"/>
    <cfRule type="aboveAverage" dxfId="1" priority="1" aboveAverage="0"/>
  </conditionalFormatting>
  <conditionalFormatting sqref="Q2:Q5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{29d46484-f0be-406b-8565-69207192ab4c}</x14:id>
        </ext>
      </extLst>
    </cfRule>
  </conditionalFormatting>
  <conditionalFormatting sqref="Q6:Q8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{ce25fca1-4f02-426e-b996-1c53a4b707e4}</x14:id>
        </ext>
      </extLst>
    </cfRule>
  </conditionalFormatting>
  <conditionalFormatting sqref="Q9:Q1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{921d2666-86c3-4c19-8bda-a5e4ba046609}</x14:id>
        </ext>
      </extLst>
    </cfRule>
  </conditionalFormatting>
  <conditionalFormatting sqref="Q14:Q17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{6db44be9-48c4-471a-a7b1-bbf8412f6fee}</x14:id>
        </ext>
      </extLst>
    </cfRule>
  </conditionalFormatting>
  <conditionalFormatting sqref="Q18:Q2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{01405460-b913-40f7-a7cd-280d491fd3f0}</x14:id>
        </ext>
      </extLst>
    </cfRule>
  </conditionalFormatting>
  <conditionalFormatting sqref="Q22:Q2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{94ef3c7a-2b83-4467-aed1-c572f416b366}</x14:id>
        </ext>
      </extLst>
    </cfRule>
  </conditionalFormatting>
  <conditionalFormatting sqref="Q23:Q2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{1cb2da40-faef-47c4-be53-0c73fc48118c}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{369e895b-17d9-4f71-b0a0-a88e7f7acd50}</x14:id>
        </ext>
      </extLst>
    </cfRule>
  </conditionalFormatting>
  <conditionalFormatting sqref="R3:R4">
    <cfRule type="aboveAverage" dxfId="0" priority="24"/>
    <cfRule type="aboveAverage" dxfId="1" priority="23" aboveAverage="0"/>
  </conditionalFormatting>
  <conditionalFormatting sqref="R6:R7">
    <cfRule type="aboveAverage" dxfId="0" priority="22"/>
    <cfRule type="aboveAverage" dxfId="1" priority="21" aboveAverage="0"/>
  </conditionalFormatting>
  <conditionalFormatting sqref="R9:R12">
    <cfRule type="aboveAverage" dxfId="0" priority="18"/>
    <cfRule type="aboveAverage" dxfId="1" priority="17" aboveAverage="0"/>
  </conditionalFormatting>
  <conditionalFormatting sqref="R14:R16">
    <cfRule type="aboveAverage" dxfId="0" priority="20"/>
    <cfRule type="aboveAverage" dxfId="1" priority="19" aboveAverage="0"/>
  </conditionalFormatting>
  <conditionalFormatting sqref="R18:R21">
    <cfRule type="aboveAverage" dxfId="0" priority="14"/>
    <cfRule type="aboveAverage" dxfId="1" priority="13" aboveAverage="0"/>
  </conditionalFormatting>
  <conditionalFormatting sqref="R22:R25">
    <cfRule type="aboveAverage" dxfId="0" priority="28"/>
    <cfRule type="aboveAverage" dxfId="1" priority="27" aboveAverage="0"/>
  </conditionalFormatting>
  <conditionalFormatting sqref="Q22 Q2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{f440dc0f-6de1-41c4-a460-7f8f274ecac6}</x14:id>
        </ext>
      </extLst>
    </cfRule>
  </conditionalFormatting>
  <pageMargins left="0.75" right="0.75" top="1" bottom="1" header="0.511805555555556" footer="0.511805555555556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a23aa6-81c8-46f1-bb60-ba1f8945b0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type="dataBar" id="{b72972cc-0cc9-4028-9691-1c130fc10f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10d44e30-6340-4a97-9016-04a0210bc0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type="dataBar" id="{29d46484-f0be-406b-8565-69207192ab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type="dataBar" id="{ce25fca1-4f02-426e-b996-1c53a4b707e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type="dataBar" id="{921d2666-86c3-4c19-8bda-a5e4ba0466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type="dataBar" id="{6db44be9-48c4-471a-a7b1-bbf8412f6f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type="dataBar" id="{01405460-b913-40f7-a7cd-280d491fd3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type="dataBar" id="{94ef3c7a-2b83-4467-aed1-c572f416b3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type="dataBar" id="{1cb2da40-faef-47c4-be53-0c73fc4811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69e895b-17d9-4f71-b0a0-a88e7f7acd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type="dataBar" id="{f440dc0f-6de1-41c4-a460-7f8f274eca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4"/>
  <sheetViews>
    <sheetView workbookViewId="0">
      <selection activeCell="F2" sqref="F2"/>
    </sheetView>
  </sheetViews>
  <sheetFormatPr defaultColWidth="9" defaultRowHeight="17.4"/>
  <cols>
    <col min="1" max="1" width="9.5" style="2" customWidth="1"/>
    <col min="2" max="2" width="12.6296296296296" style="1" customWidth="1"/>
    <col min="3" max="3" width="11.25" style="1" customWidth="1"/>
    <col min="4" max="4" width="10" style="1" customWidth="1"/>
    <col min="5" max="5" width="10.1296296296296" style="1" customWidth="1"/>
    <col min="6" max="6" width="8.5" style="3" customWidth="1"/>
    <col min="7" max="7" width="11.25" style="4" customWidth="1"/>
    <col min="8" max="8" width="9.62962962962963" style="1" customWidth="1"/>
    <col min="9" max="9" width="8.62962962962963" style="1" customWidth="1"/>
    <col min="10" max="10" width="10" style="1" customWidth="1"/>
    <col min="11" max="11" width="10.75" style="1" customWidth="1"/>
    <col min="12" max="12" width="15" style="1" customWidth="1"/>
    <col min="13" max="13" width="19" style="1" customWidth="1"/>
    <col min="14" max="14" width="13.3796296296296" style="5" customWidth="1"/>
    <col min="15" max="15" width="12.5" style="1" customWidth="1"/>
    <col min="16" max="16" width="13.3796296296296" style="1" customWidth="1"/>
    <col min="17" max="17" width="19.3796296296296" style="6" customWidth="1"/>
    <col min="18" max="18" width="13.6296296296296" style="1" customWidth="1"/>
    <col min="19" max="16384" width="9" style="1"/>
  </cols>
  <sheetData>
    <row r="1" ht="18" customHeight="1" spans="1:18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50" t="s">
        <v>16</v>
      </c>
      <c r="J1" s="51" t="s">
        <v>17</v>
      </c>
      <c r="K1" s="52" t="s">
        <v>18</v>
      </c>
      <c r="L1" s="53" t="s">
        <v>3</v>
      </c>
      <c r="M1" s="54" t="s">
        <v>4</v>
      </c>
      <c r="N1" s="55"/>
      <c r="O1" s="56" t="s">
        <v>11</v>
      </c>
      <c r="P1" s="56" t="s">
        <v>9</v>
      </c>
      <c r="Q1" s="72" t="s">
        <v>13</v>
      </c>
      <c r="R1" s="73" t="s">
        <v>15</v>
      </c>
    </row>
    <row r="2" ht="18" customHeight="1" spans="1:18">
      <c r="A2" s="11">
        <v>43405</v>
      </c>
      <c r="B2" s="12" t="s">
        <v>19</v>
      </c>
      <c r="C2" s="12">
        <f>F2</f>
        <v>1502</v>
      </c>
      <c r="D2" s="12" t="s">
        <v>20</v>
      </c>
      <c r="E2" s="12">
        <v>1308</v>
      </c>
      <c r="F2" s="12">
        <v>1502</v>
      </c>
      <c r="G2" s="13">
        <f t="shared" ref="G2:G13" si="0">F2-E2</f>
        <v>194</v>
      </c>
      <c r="H2" s="14">
        <v>3.56135479254573</v>
      </c>
      <c r="I2" s="27">
        <v>50</v>
      </c>
      <c r="J2" s="27">
        <v>480</v>
      </c>
      <c r="K2" s="14">
        <v>3.12916666666667</v>
      </c>
      <c r="L2" s="57">
        <v>466557.92</v>
      </c>
      <c r="M2" s="58">
        <v>131005.74</v>
      </c>
      <c r="N2" s="37"/>
      <c r="O2" s="12" t="s">
        <v>21</v>
      </c>
      <c r="P2" s="12" t="s">
        <v>22</v>
      </c>
      <c r="Q2" s="60">
        <f>F3</f>
        <v>3383</v>
      </c>
      <c r="R2" s="74">
        <f>H3</f>
        <v>3.08645182644708</v>
      </c>
    </row>
    <row r="3" ht="18" customHeight="1" spans="1:18">
      <c r="A3" s="15"/>
      <c r="B3" s="12" t="s">
        <v>23</v>
      </c>
      <c r="C3" s="16">
        <f>F3+F4</f>
        <v>3444</v>
      </c>
      <c r="D3" s="12" t="s">
        <v>21</v>
      </c>
      <c r="E3" s="12">
        <v>3254</v>
      </c>
      <c r="F3" s="12">
        <v>3383</v>
      </c>
      <c r="G3" s="17">
        <f t="shared" si="0"/>
        <v>129</v>
      </c>
      <c r="H3" s="14">
        <v>3.08645182644708</v>
      </c>
      <c r="I3" s="12">
        <v>69</v>
      </c>
      <c r="J3" s="12">
        <v>635</v>
      </c>
      <c r="K3" s="14">
        <v>5.32755905511811</v>
      </c>
      <c r="L3" s="1">
        <v>1085492.7519</v>
      </c>
      <c r="M3" s="58">
        <v>332425.302108844</v>
      </c>
      <c r="N3" s="37"/>
      <c r="O3" s="12"/>
      <c r="P3" s="12" t="s">
        <v>24</v>
      </c>
      <c r="Q3" s="60">
        <f>F16</f>
        <v>819</v>
      </c>
      <c r="R3" s="14">
        <f>H16</f>
        <v>3</v>
      </c>
    </row>
    <row r="4" ht="18" customHeight="1" spans="1:18">
      <c r="A4" s="15"/>
      <c r="B4" s="12"/>
      <c r="C4" s="18"/>
      <c r="D4" s="12" t="s">
        <v>25</v>
      </c>
      <c r="E4" s="12">
        <v>82</v>
      </c>
      <c r="F4" s="12">
        <v>61</v>
      </c>
      <c r="G4" s="17">
        <f t="shared" si="0"/>
        <v>-21</v>
      </c>
      <c r="H4" s="14">
        <v>3.11360718350775</v>
      </c>
      <c r="I4" s="12">
        <v>0</v>
      </c>
      <c r="J4" s="12">
        <v>25</v>
      </c>
      <c r="K4" s="14">
        <v>2.44</v>
      </c>
      <c r="L4" s="57">
        <v>21678.6357975</v>
      </c>
      <c r="M4" s="58">
        <v>6775.15</v>
      </c>
      <c r="N4" s="37"/>
      <c r="O4" s="12"/>
      <c r="P4" s="12" t="s">
        <v>26</v>
      </c>
      <c r="Q4" s="75">
        <f>F18</f>
        <v>1050</v>
      </c>
      <c r="R4" s="64">
        <f>H18</f>
        <v>2.84068308369112</v>
      </c>
    </row>
    <row r="5" ht="18" customHeight="1" spans="1:18">
      <c r="A5" s="15"/>
      <c r="B5" s="16" t="s">
        <v>27</v>
      </c>
      <c r="C5" s="16">
        <f>F5+F6+F7</f>
        <v>686</v>
      </c>
      <c r="D5" s="12" t="s">
        <v>28</v>
      </c>
      <c r="E5" s="12">
        <v>587</v>
      </c>
      <c r="F5" s="12">
        <v>579</v>
      </c>
      <c r="G5" s="13">
        <f t="shared" si="0"/>
        <v>-8</v>
      </c>
      <c r="H5" s="14">
        <v>3.04296261313023</v>
      </c>
      <c r="I5" s="12">
        <v>16</v>
      </c>
      <c r="J5" s="12">
        <v>101</v>
      </c>
      <c r="K5" s="14">
        <v>5.73267326732673</v>
      </c>
      <c r="L5" s="1">
        <v>303475.27</v>
      </c>
      <c r="M5" s="58">
        <v>99730.2</v>
      </c>
      <c r="N5" s="37"/>
      <c r="O5" s="12"/>
      <c r="P5" s="23" t="s">
        <v>29</v>
      </c>
      <c r="Q5" s="76">
        <f>SUM(Q2:Q4)</f>
        <v>5252</v>
      </c>
      <c r="R5" s="77">
        <f>AVERAGE(R2:R4)</f>
        <v>2.97571163671273</v>
      </c>
    </row>
    <row r="6" ht="18" customHeight="1" spans="1:18">
      <c r="A6" s="15"/>
      <c r="B6" s="19"/>
      <c r="C6" s="19"/>
      <c r="D6" s="12" t="s">
        <v>30</v>
      </c>
      <c r="E6" s="12">
        <v>52</v>
      </c>
      <c r="F6" s="12">
        <v>46</v>
      </c>
      <c r="G6" s="13">
        <f t="shared" si="0"/>
        <v>-6</v>
      </c>
      <c r="H6" s="14">
        <v>3.8</v>
      </c>
      <c r="I6" s="12">
        <v>1</v>
      </c>
      <c r="J6" s="12">
        <v>38</v>
      </c>
      <c r="K6" s="14">
        <v>1.21</v>
      </c>
      <c r="L6" s="57">
        <v>9592.09</v>
      </c>
      <c r="M6" s="58">
        <v>2521.07</v>
      </c>
      <c r="N6" s="37"/>
      <c r="O6" s="12" t="s">
        <v>25</v>
      </c>
      <c r="P6" s="12" t="s">
        <v>22</v>
      </c>
      <c r="Q6" s="60">
        <f>F4</f>
        <v>61</v>
      </c>
      <c r="R6" s="14">
        <f>H4</f>
        <v>3.11360718350775</v>
      </c>
    </row>
    <row r="7" ht="18" customHeight="1" spans="1:18">
      <c r="A7" s="15"/>
      <c r="B7" s="18"/>
      <c r="C7" s="18"/>
      <c r="D7" s="12" t="s">
        <v>31</v>
      </c>
      <c r="E7" s="12">
        <v>36</v>
      </c>
      <c r="F7" s="12">
        <v>61</v>
      </c>
      <c r="G7" s="13">
        <f t="shared" si="0"/>
        <v>25</v>
      </c>
      <c r="H7" s="14">
        <v>2.42</v>
      </c>
      <c r="I7" s="12">
        <v>1</v>
      </c>
      <c r="J7" s="12">
        <v>40</v>
      </c>
      <c r="K7" s="14">
        <v>1.53</v>
      </c>
      <c r="L7" s="57">
        <v>21742.1</v>
      </c>
      <c r="M7" s="58">
        <v>8996.44</v>
      </c>
      <c r="N7" s="37"/>
      <c r="O7" s="12"/>
      <c r="P7" s="12" t="s">
        <v>26</v>
      </c>
      <c r="Q7" s="75">
        <f>F19</f>
        <v>90</v>
      </c>
      <c r="R7" s="65">
        <f>H19</f>
        <v>2.61845607846803</v>
      </c>
    </row>
    <row r="8" ht="18" customHeight="1" spans="1:18">
      <c r="A8" s="15"/>
      <c r="B8" s="16" t="s">
        <v>32</v>
      </c>
      <c r="C8" s="16">
        <f>F8+F9+F10+F11</f>
        <v>1270</v>
      </c>
      <c r="D8" s="12" t="s">
        <v>33</v>
      </c>
      <c r="E8" s="12">
        <v>540</v>
      </c>
      <c r="F8" s="12">
        <v>572</v>
      </c>
      <c r="G8" s="17">
        <f t="shared" si="0"/>
        <v>32</v>
      </c>
      <c r="H8" s="14">
        <v>3.47181757306464</v>
      </c>
      <c r="I8" s="12">
        <v>32</v>
      </c>
      <c r="J8" s="12">
        <v>230</v>
      </c>
      <c r="K8" s="14">
        <v>2.48695652173913</v>
      </c>
      <c r="L8" s="57">
        <v>150511.52</v>
      </c>
      <c r="M8" s="58">
        <v>43352.37</v>
      </c>
      <c r="N8" s="37"/>
      <c r="O8" s="12"/>
      <c r="P8" s="23" t="s">
        <v>29</v>
      </c>
      <c r="Q8" s="76">
        <f>SUM(Q6:Q7)</f>
        <v>151</v>
      </c>
      <c r="R8" s="77">
        <f>AVERAGE(R6:R7)</f>
        <v>2.86603163098789</v>
      </c>
    </row>
    <row r="9" ht="18" customHeight="1" spans="1:18">
      <c r="A9" s="15"/>
      <c r="B9" s="19"/>
      <c r="C9" s="19"/>
      <c r="D9" s="12" t="s">
        <v>31</v>
      </c>
      <c r="E9" s="12">
        <v>173</v>
      </c>
      <c r="F9" s="12">
        <v>163</v>
      </c>
      <c r="G9" s="17">
        <f t="shared" si="0"/>
        <v>-10</v>
      </c>
      <c r="H9" s="14">
        <v>3.2211715424255</v>
      </c>
      <c r="I9" s="12">
        <v>21</v>
      </c>
      <c r="J9" s="12">
        <v>89</v>
      </c>
      <c r="K9" s="14">
        <v>1.8314606741573</v>
      </c>
      <c r="L9" s="57">
        <v>48306.75</v>
      </c>
      <c r="M9" s="58">
        <v>14996.64</v>
      </c>
      <c r="N9" s="37"/>
      <c r="O9" s="59" t="s">
        <v>31</v>
      </c>
      <c r="P9" s="12" t="s">
        <v>34</v>
      </c>
      <c r="Q9" s="75">
        <f>F9</f>
        <v>163</v>
      </c>
      <c r="R9" s="74">
        <f>H9</f>
        <v>3.2211715424255</v>
      </c>
    </row>
    <row r="10" ht="18" customHeight="1" spans="1:18">
      <c r="A10" s="15"/>
      <c r="B10" s="19"/>
      <c r="C10" s="19"/>
      <c r="D10" s="12" t="s">
        <v>35</v>
      </c>
      <c r="E10" s="12">
        <v>273</v>
      </c>
      <c r="F10" s="12">
        <v>315</v>
      </c>
      <c r="G10" s="17">
        <f t="shared" si="0"/>
        <v>42</v>
      </c>
      <c r="H10" s="14">
        <v>6.3199568420877</v>
      </c>
      <c r="I10" s="12">
        <v>20</v>
      </c>
      <c r="J10" s="12">
        <v>124</v>
      </c>
      <c r="K10" s="14">
        <v>2.54032258064516</v>
      </c>
      <c r="L10" s="57">
        <v>178009.99</v>
      </c>
      <c r="M10" s="58">
        <v>28166.33</v>
      </c>
      <c r="N10" s="37"/>
      <c r="O10" s="59"/>
      <c r="P10" s="12" t="s">
        <v>26</v>
      </c>
      <c r="Q10" s="75">
        <f>F20</f>
        <v>237</v>
      </c>
      <c r="R10" s="65">
        <f>H20</f>
        <v>2.56670043495124</v>
      </c>
    </row>
    <row r="11" ht="18" customHeight="1" spans="1:18">
      <c r="A11" s="15"/>
      <c r="B11" s="19"/>
      <c r="C11" s="19"/>
      <c r="D11" s="12" t="s">
        <v>36</v>
      </c>
      <c r="E11" s="12">
        <v>185</v>
      </c>
      <c r="F11" s="12">
        <v>220</v>
      </c>
      <c r="G11" s="17">
        <f t="shared" si="0"/>
        <v>35</v>
      </c>
      <c r="H11" s="14">
        <v>16.3090738843123</v>
      </c>
      <c r="I11" s="12">
        <v>4</v>
      </c>
      <c r="J11" s="12">
        <v>27</v>
      </c>
      <c r="K11" s="14">
        <v>8.14814814814815</v>
      </c>
      <c r="L11" s="1">
        <v>206745.4</v>
      </c>
      <c r="M11" s="58">
        <v>12676.71</v>
      </c>
      <c r="N11" s="37"/>
      <c r="O11" s="59"/>
      <c r="P11" s="12" t="s">
        <v>37</v>
      </c>
      <c r="Q11" s="78">
        <f>F25</f>
        <v>168</v>
      </c>
      <c r="R11" s="74">
        <f>H25</f>
        <v>2.41</v>
      </c>
    </row>
    <row r="12" ht="18" customHeight="1" spans="1:18">
      <c r="A12" s="15"/>
      <c r="B12" s="16" t="s">
        <v>38</v>
      </c>
      <c r="C12" s="16">
        <f>F12+F13</f>
        <v>299</v>
      </c>
      <c r="D12" s="12" t="s">
        <v>39</v>
      </c>
      <c r="E12" s="12">
        <v>266</v>
      </c>
      <c r="F12" s="12">
        <v>249</v>
      </c>
      <c r="G12" s="13">
        <f t="shared" si="0"/>
        <v>-17</v>
      </c>
      <c r="H12" s="20">
        <v>3.16772719133892</v>
      </c>
      <c r="I12" s="12">
        <v>10</v>
      </c>
      <c r="J12" s="12">
        <v>54</v>
      </c>
      <c r="K12" s="14">
        <v>4.61111111111111</v>
      </c>
      <c r="L12" s="57">
        <v>121305.132</v>
      </c>
      <c r="M12" s="58">
        <v>38294.0590123</v>
      </c>
      <c r="N12" s="37"/>
      <c r="O12" s="59"/>
      <c r="P12" s="12" t="s">
        <v>40</v>
      </c>
      <c r="Q12" s="78">
        <f>F7</f>
        <v>61</v>
      </c>
      <c r="R12" s="74">
        <f>H7</f>
        <v>2.42</v>
      </c>
    </row>
    <row r="13" ht="18" customHeight="1" spans="1:18">
      <c r="A13" s="15"/>
      <c r="B13" s="18"/>
      <c r="C13" s="18"/>
      <c r="D13" s="12" t="s">
        <v>28</v>
      </c>
      <c r="E13" s="12">
        <v>74</v>
      </c>
      <c r="F13" s="12">
        <v>50</v>
      </c>
      <c r="G13" s="13">
        <f t="shared" si="0"/>
        <v>-24</v>
      </c>
      <c r="H13" s="20">
        <v>1.94514662306115</v>
      </c>
      <c r="I13" s="12">
        <v>4</v>
      </c>
      <c r="J13" s="12">
        <v>14</v>
      </c>
      <c r="K13" s="14">
        <v>3.57142857142857</v>
      </c>
      <c r="L13" s="57">
        <v>23517.9672</v>
      </c>
      <c r="M13" s="58">
        <v>12090.5884015</v>
      </c>
      <c r="N13" s="37"/>
      <c r="O13" s="59"/>
      <c r="P13" s="23" t="s">
        <v>29</v>
      </c>
      <c r="Q13" s="60">
        <f>SUM(Q9:Q12)</f>
        <v>629</v>
      </c>
      <c r="R13" s="77">
        <f>AVERAGE(R9:R11)</f>
        <v>2.73262399245891</v>
      </c>
    </row>
    <row r="14" ht="18" customHeight="1" spans="1:18">
      <c r="A14" s="22"/>
      <c r="B14" s="23" t="s">
        <v>7</v>
      </c>
      <c r="C14" s="23">
        <f t="shared" ref="C14:G14" si="1">SUM(C2:C13)</f>
        <v>7201</v>
      </c>
      <c r="D14" s="23"/>
      <c r="E14" s="23">
        <f t="shared" si="1"/>
        <v>6830</v>
      </c>
      <c r="F14" s="23">
        <f t="shared" si="1"/>
        <v>7201</v>
      </c>
      <c r="G14" s="24">
        <f t="shared" si="1"/>
        <v>371</v>
      </c>
      <c r="H14" s="25"/>
      <c r="I14" s="23">
        <f>SUM(I3:I13)</f>
        <v>178</v>
      </c>
      <c r="J14" s="23">
        <f>SUM(J2:J13)</f>
        <v>1857</v>
      </c>
      <c r="K14" s="25"/>
      <c r="L14" s="99">
        <f>SUM(L2:L13)</f>
        <v>2636935.5268975</v>
      </c>
      <c r="M14" s="67">
        <f>SUM(M2:M13)</f>
        <v>731030.599522644</v>
      </c>
      <c r="N14" s="37"/>
      <c r="O14" s="12" t="s">
        <v>33</v>
      </c>
      <c r="P14" s="12" t="s">
        <v>34</v>
      </c>
      <c r="Q14" s="78">
        <f>F8</f>
        <v>572</v>
      </c>
      <c r="R14" s="74">
        <f>H8</f>
        <v>3.47181757306464</v>
      </c>
    </row>
    <row r="15" ht="18" customHeight="1" spans="1:18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50" t="s">
        <v>16</v>
      </c>
      <c r="J15" s="51" t="s">
        <v>17</v>
      </c>
      <c r="K15" s="52" t="s">
        <v>18</v>
      </c>
      <c r="L15" s="53" t="s">
        <v>3</v>
      </c>
      <c r="M15" s="54" t="s">
        <v>4</v>
      </c>
      <c r="N15" s="37"/>
      <c r="O15" s="12"/>
      <c r="P15" s="12" t="s">
        <v>26</v>
      </c>
      <c r="Q15" s="75">
        <f>F21</f>
        <v>120</v>
      </c>
      <c r="R15" s="68">
        <f>H21</f>
        <v>2.28157662437926</v>
      </c>
    </row>
    <row r="16" ht="18" customHeight="1" spans="1:18">
      <c r="A16" s="11">
        <v>43405</v>
      </c>
      <c r="B16" s="26" t="s">
        <v>41</v>
      </c>
      <c r="C16" s="26">
        <f>F16+F17</f>
        <v>1017</v>
      </c>
      <c r="D16" s="12" t="s">
        <v>21</v>
      </c>
      <c r="E16" s="27">
        <v>671</v>
      </c>
      <c r="F16" s="27">
        <v>819</v>
      </c>
      <c r="G16" s="13">
        <f t="shared" ref="G16:G27" si="2">F16-E16</f>
        <v>148</v>
      </c>
      <c r="H16" s="14">
        <v>3</v>
      </c>
      <c r="I16" s="12">
        <v>36</v>
      </c>
      <c r="J16" s="12">
        <v>133</v>
      </c>
      <c r="K16" s="14">
        <v>6.16</v>
      </c>
      <c r="L16" s="57">
        <v>224625.275790685</v>
      </c>
      <c r="M16" s="58">
        <v>74824.896098883</v>
      </c>
      <c r="N16" s="37"/>
      <c r="O16" s="12"/>
      <c r="P16" s="12" t="s">
        <v>37</v>
      </c>
      <c r="Q16" s="78">
        <f>F24</f>
        <v>199</v>
      </c>
      <c r="R16" s="74">
        <f>H24</f>
        <v>3.69</v>
      </c>
    </row>
    <row r="17" ht="18" customHeight="1" spans="1:18">
      <c r="A17" s="15"/>
      <c r="B17" s="28"/>
      <c r="C17" s="28"/>
      <c r="D17" s="12" t="s">
        <v>20</v>
      </c>
      <c r="E17" s="27">
        <v>180</v>
      </c>
      <c r="F17" s="27">
        <v>198</v>
      </c>
      <c r="G17" s="13">
        <f t="shared" si="2"/>
        <v>18</v>
      </c>
      <c r="H17" s="14">
        <v>3.04</v>
      </c>
      <c r="I17" s="12">
        <v>17</v>
      </c>
      <c r="J17" s="12">
        <v>41</v>
      </c>
      <c r="K17" s="14">
        <v>4.83</v>
      </c>
      <c r="L17" s="57">
        <v>65711.8766299905</v>
      </c>
      <c r="M17" s="58">
        <v>21642.470912262</v>
      </c>
      <c r="N17" s="37"/>
      <c r="O17" s="12"/>
      <c r="P17" s="23" t="s">
        <v>29</v>
      </c>
      <c r="Q17" s="60">
        <f>SUM(Q14:Q16)</f>
        <v>891</v>
      </c>
      <c r="R17" s="77">
        <f>AVERAGE(R14:R16)</f>
        <v>3.14779806581463</v>
      </c>
    </row>
    <row r="18" ht="18" customHeight="1" spans="1:18">
      <c r="A18" s="15"/>
      <c r="B18" s="26" t="s">
        <v>42</v>
      </c>
      <c r="C18" s="26">
        <f>SUM(F18:F22)</f>
        <v>2219</v>
      </c>
      <c r="D18" s="12" t="s">
        <v>21</v>
      </c>
      <c r="E18" s="27">
        <v>1048</v>
      </c>
      <c r="F18" s="27">
        <v>1050</v>
      </c>
      <c r="G18" s="13">
        <f t="shared" si="2"/>
        <v>2</v>
      </c>
      <c r="H18" s="14">
        <v>2.84068308369112</v>
      </c>
      <c r="I18" s="12">
        <v>21</v>
      </c>
      <c r="J18" s="12">
        <v>125</v>
      </c>
      <c r="K18" s="14">
        <v>8.4</v>
      </c>
      <c r="L18" s="57">
        <v>313511.118127283</v>
      </c>
      <c r="M18" s="98">
        <v>110364.693593315</v>
      </c>
      <c r="N18" s="37"/>
      <c r="O18" s="12" t="s">
        <v>28</v>
      </c>
      <c r="P18" s="12" t="s">
        <v>40</v>
      </c>
      <c r="Q18" s="76">
        <f>F5</f>
        <v>579</v>
      </c>
      <c r="R18" s="14">
        <f>H5</f>
        <v>3.04296261313023</v>
      </c>
    </row>
    <row r="19" ht="18" customHeight="1" spans="1:18">
      <c r="A19" s="15"/>
      <c r="B19" s="28"/>
      <c r="C19" s="28"/>
      <c r="D19" s="12" t="s">
        <v>25</v>
      </c>
      <c r="E19" s="27">
        <v>103</v>
      </c>
      <c r="F19" s="27">
        <v>90</v>
      </c>
      <c r="G19" s="17">
        <f t="shared" si="2"/>
        <v>-13</v>
      </c>
      <c r="H19" s="14">
        <v>2.61845607846803</v>
      </c>
      <c r="I19" s="12">
        <v>21</v>
      </c>
      <c r="J19" s="12">
        <v>24</v>
      </c>
      <c r="K19" s="14">
        <v>3.75</v>
      </c>
      <c r="L19" s="12">
        <v>38344.1529568697</v>
      </c>
      <c r="M19" s="85">
        <v>14643.8022284123</v>
      </c>
      <c r="N19" s="37"/>
      <c r="O19" s="12"/>
      <c r="P19" s="12" t="s">
        <v>43</v>
      </c>
      <c r="Q19" s="76">
        <f>F13</f>
        <v>50</v>
      </c>
      <c r="R19" s="14">
        <f>H13</f>
        <v>1.94514662306115</v>
      </c>
    </row>
    <row r="20" ht="18" customHeight="1" spans="1:18">
      <c r="A20" s="15"/>
      <c r="B20" s="28"/>
      <c r="C20" s="28"/>
      <c r="D20" s="12" t="s">
        <v>31</v>
      </c>
      <c r="E20" s="27">
        <v>238</v>
      </c>
      <c r="F20" s="27">
        <v>237</v>
      </c>
      <c r="G20" s="17">
        <f t="shared" si="2"/>
        <v>-1</v>
      </c>
      <c r="H20" s="14">
        <v>2.56670043495124</v>
      </c>
      <c r="I20" s="12">
        <v>28</v>
      </c>
      <c r="J20" s="12">
        <v>84</v>
      </c>
      <c r="K20" s="14">
        <v>2.82142857142857</v>
      </c>
      <c r="L20" s="57">
        <v>71349.44612286</v>
      </c>
      <c r="M20" s="85">
        <v>27647.4233983287</v>
      </c>
      <c r="N20" s="37"/>
      <c r="O20" s="12"/>
      <c r="P20" s="12" t="s">
        <v>37</v>
      </c>
      <c r="Q20" s="79">
        <f>F23</f>
        <v>28</v>
      </c>
      <c r="R20" s="74">
        <f>H23</f>
        <v>1.76</v>
      </c>
    </row>
    <row r="21" ht="18" customHeight="1" spans="1:18">
      <c r="A21" s="15"/>
      <c r="B21" s="28"/>
      <c r="C21" s="28"/>
      <c r="D21" s="12" t="s">
        <v>33</v>
      </c>
      <c r="E21" s="27">
        <v>127</v>
      </c>
      <c r="F21" s="27">
        <v>120</v>
      </c>
      <c r="G21" s="17">
        <f t="shared" si="2"/>
        <v>-7</v>
      </c>
      <c r="H21" s="14">
        <v>2.28157662437926</v>
      </c>
      <c r="I21" s="12">
        <v>28</v>
      </c>
      <c r="J21" s="12">
        <v>28</v>
      </c>
      <c r="K21" s="14">
        <v>4.28571428571429</v>
      </c>
      <c r="L21" s="57">
        <v>27120.7327227311</v>
      </c>
      <c r="M21" s="85">
        <v>11886.8384401114</v>
      </c>
      <c r="N21" s="37"/>
      <c r="O21" s="12"/>
      <c r="P21" s="23" t="s">
        <v>29</v>
      </c>
      <c r="Q21" s="76">
        <f>Q20+Q19+Q18</f>
        <v>657</v>
      </c>
      <c r="R21" s="77">
        <f>AVERAGE(R18:R20)</f>
        <v>2.24936974539713</v>
      </c>
    </row>
    <row r="22" ht="18" customHeight="1" spans="1:18">
      <c r="A22" s="15"/>
      <c r="B22" s="29"/>
      <c r="C22" s="29"/>
      <c r="D22" s="12" t="s">
        <v>20</v>
      </c>
      <c r="E22" s="27">
        <v>719</v>
      </c>
      <c r="F22" s="27">
        <v>722</v>
      </c>
      <c r="G22" s="13">
        <f t="shared" si="2"/>
        <v>3</v>
      </c>
      <c r="H22" s="14">
        <v>2.79704566878328</v>
      </c>
      <c r="I22" s="12">
        <v>21</v>
      </c>
      <c r="J22" s="12">
        <v>173</v>
      </c>
      <c r="K22" s="14">
        <v>4.17341040462428</v>
      </c>
      <c r="L22" s="57">
        <v>224989.990517332</v>
      </c>
      <c r="M22" s="85">
        <v>80438.4401114206</v>
      </c>
      <c r="N22" s="37"/>
      <c r="O22" s="16" t="s">
        <v>20</v>
      </c>
      <c r="P22" s="12" t="s">
        <v>44</v>
      </c>
      <c r="Q22" s="78">
        <f>F2</f>
        <v>1502</v>
      </c>
      <c r="R22" s="14">
        <f>H2</f>
        <v>3.56135479254573</v>
      </c>
    </row>
    <row r="23" ht="18" customHeight="1" spans="1:19">
      <c r="A23" s="15"/>
      <c r="B23" s="26" t="s">
        <v>45</v>
      </c>
      <c r="C23" s="26">
        <f>SUM(F23:F26)</f>
        <v>512</v>
      </c>
      <c r="D23" s="30" t="s">
        <v>28</v>
      </c>
      <c r="E23" s="12">
        <v>39</v>
      </c>
      <c r="F23" s="12">
        <v>28</v>
      </c>
      <c r="G23" s="17">
        <f t="shared" si="2"/>
        <v>-11</v>
      </c>
      <c r="H23" s="74">
        <v>1.76</v>
      </c>
      <c r="I23" s="12">
        <v>6</v>
      </c>
      <c r="J23" s="12">
        <v>24</v>
      </c>
      <c r="K23" s="14">
        <v>1.16666666666667</v>
      </c>
      <c r="L23" s="57">
        <v>11854.536819</v>
      </c>
      <c r="M23" s="58">
        <v>6404.6</v>
      </c>
      <c r="N23" s="37"/>
      <c r="O23" s="19"/>
      <c r="P23" s="31" t="s">
        <v>26</v>
      </c>
      <c r="Q23" s="78">
        <f>F22</f>
        <v>722</v>
      </c>
      <c r="R23" s="14">
        <f>H22</f>
        <v>2.79704566878328</v>
      </c>
      <c r="S23" s="37"/>
    </row>
    <row r="24" ht="18" customHeight="1" spans="1:18">
      <c r="A24" s="15"/>
      <c r="B24" s="28"/>
      <c r="C24" s="28"/>
      <c r="D24" s="30" t="s">
        <v>33</v>
      </c>
      <c r="E24" s="12">
        <v>148</v>
      </c>
      <c r="F24" s="12">
        <v>199</v>
      </c>
      <c r="G24" s="13">
        <f t="shared" si="2"/>
        <v>51</v>
      </c>
      <c r="H24" s="74">
        <v>3.69</v>
      </c>
      <c r="I24" s="12">
        <v>14</v>
      </c>
      <c r="J24" s="12">
        <v>67</v>
      </c>
      <c r="K24" s="14">
        <v>2.97014925373134</v>
      </c>
      <c r="L24" s="57">
        <v>65929.6584</v>
      </c>
      <c r="M24" s="58">
        <v>17892.74</v>
      </c>
      <c r="N24" s="37"/>
      <c r="O24" s="19"/>
      <c r="P24" s="31" t="s">
        <v>24</v>
      </c>
      <c r="Q24" s="78">
        <f>F17</f>
        <v>198</v>
      </c>
      <c r="R24" s="14">
        <f>H17</f>
        <v>3.04</v>
      </c>
    </row>
    <row r="25" ht="18" customHeight="1" spans="1:18">
      <c r="A25" s="15"/>
      <c r="B25" s="28"/>
      <c r="C25" s="28"/>
      <c r="D25" s="30" t="s">
        <v>31</v>
      </c>
      <c r="E25" s="12">
        <v>129</v>
      </c>
      <c r="F25" s="12">
        <v>168</v>
      </c>
      <c r="G25" s="13">
        <f t="shared" si="2"/>
        <v>39</v>
      </c>
      <c r="H25" s="74">
        <v>2.41</v>
      </c>
      <c r="I25" s="12">
        <v>14</v>
      </c>
      <c r="J25" s="12">
        <v>33</v>
      </c>
      <c r="K25" s="14">
        <v>5.09090909090909</v>
      </c>
      <c r="L25" s="57">
        <v>47778.56269235</v>
      </c>
      <c r="M25" s="58">
        <v>19199.52</v>
      </c>
      <c r="N25" s="37"/>
      <c r="O25" s="19"/>
      <c r="P25" s="31" t="s">
        <v>46</v>
      </c>
      <c r="Q25" s="78">
        <f>F27</f>
        <v>106</v>
      </c>
      <c r="R25" s="14">
        <f>H27</f>
        <v>3.5</v>
      </c>
    </row>
    <row r="26" ht="18" customHeight="1" spans="1:18">
      <c r="A26" s="15"/>
      <c r="B26" s="28"/>
      <c r="C26" s="28"/>
      <c r="D26" s="30" t="s">
        <v>47</v>
      </c>
      <c r="E26" s="12">
        <v>97</v>
      </c>
      <c r="F26" s="12">
        <v>117</v>
      </c>
      <c r="G26" s="13">
        <f t="shared" si="2"/>
        <v>20</v>
      </c>
      <c r="H26" s="84">
        <v>2.52</v>
      </c>
      <c r="I26" s="12">
        <v>14</v>
      </c>
      <c r="J26" s="12">
        <v>40</v>
      </c>
      <c r="K26" s="62">
        <v>2.925</v>
      </c>
      <c r="L26" s="57">
        <v>31573.85215398</v>
      </c>
      <c r="M26" s="58">
        <v>12211.03</v>
      </c>
      <c r="N26" s="37"/>
      <c r="O26" s="18"/>
      <c r="P26" s="23" t="s">
        <v>29</v>
      </c>
      <c r="Q26" s="60">
        <f>SUM(Q22:Q25)</f>
        <v>2528</v>
      </c>
      <c r="R26" s="80">
        <f>AVERAGE(R22:R25)</f>
        <v>3.22460011533225</v>
      </c>
    </row>
    <row r="27" ht="18" customHeight="1" spans="1:18">
      <c r="A27" s="15"/>
      <c r="B27" s="31" t="s">
        <v>48</v>
      </c>
      <c r="C27" s="31">
        <f>F27</f>
        <v>106</v>
      </c>
      <c r="D27" s="30" t="s">
        <v>20</v>
      </c>
      <c r="E27" s="12">
        <v>120</v>
      </c>
      <c r="F27" s="12">
        <v>106</v>
      </c>
      <c r="G27" s="13">
        <f t="shared" si="2"/>
        <v>-14</v>
      </c>
      <c r="H27" s="62">
        <v>3.5</v>
      </c>
      <c r="I27" s="12">
        <v>12</v>
      </c>
      <c r="J27" s="12">
        <v>63</v>
      </c>
      <c r="K27" s="62">
        <v>1.68253968253968</v>
      </c>
      <c r="L27" s="57">
        <v>39724.5121</v>
      </c>
      <c r="M27" s="58">
        <v>11475.2692363905</v>
      </c>
      <c r="N27" s="37"/>
      <c r="O27" s="12" t="s">
        <v>49</v>
      </c>
      <c r="P27" s="12" t="s">
        <v>43</v>
      </c>
      <c r="Q27" s="12">
        <f>F12</f>
        <v>249</v>
      </c>
      <c r="R27" s="14">
        <f>H12</f>
        <v>3.16772719133892</v>
      </c>
    </row>
    <row r="28" ht="18" customHeight="1" spans="1:18">
      <c r="A28" s="15"/>
      <c r="B28" s="23"/>
      <c r="C28" s="23">
        <f t="shared" ref="C28:G28" si="3">SUM(C16:C27)</f>
        <v>3854</v>
      </c>
      <c r="D28" s="23"/>
      <c r="E28" s="23">
        <f t="shared" si="3"/>
        <v>3619</v>
      </c>
      <c r="F28" s="23">
        <f t="shared" si="3"/>
        <v>3854</v>
      </c>
      <c r="G28" s="32">
        <f t="shared" si="3"/>
        <v>235</v>
      </c>
      <c r="H28" s="25"/>
      <c r="I28" s="66">
        <f t="shared" ref="I28:M28" si="4">SUM(I16:I27)</f>
        <v>232</v>
      </c>
      <c r="J28" s="66">
        <f t="shared" si="4"/>
        <v>835</v>
      </c>
      <c r="K28" s="25"/>
      <c r="L28" s="23">
        <f>SUM(L16:L27)</f>
        <v>1162513.71503308</v>
      </c>
      <c r="M28" s="67">
        <f t="shared" si="4"/>
        <v>408631.724019123</v>
      </c>
      <c r="N28" s="37"/>
      <c r="O28" s="14" t="s">
        <v>30</v>
      </c>
      <c r="P28" s="12" t="s">
        <v>40</v>
      </c>
      <c r="Q28" s="60">
        <f>F6</f>
        <v>46</v>
      </c>
      <c r="R28" s="14">
        <f>H7</f>
        <v>2.42</v>
      </c>
    </row>
    <row r="29" ht="18" customHeight="1" spans="1:18">
      <c r="A29" s="22"/>
      <c r="B29" s="12" t="s">
        <v>50</v>
      </c>
      <c r="C29" s="12"/>
      <c r="D29" s="12"/>
      <c r="E29" s="33">
        <f t="shared" ref="E29:G29" si="5">E28+E14</f>
        <v>10449</v>
      </c>
      <c r="F29" s="33">
        <f t="shared" si="5"/>
        <v>11055</v>
      </c>
      <c r="G29" s="34">
        <f t="shared" si="5"/>
        <v>606</v>
      </c>
      <c r="H29" s="14"/>
      <c r="I29" s="69">
        <f t="shared" ref="I29:M29" si="6">I28+I14</f>
        <v>410</v>
      </c>
      <c r="J29" s="69">
        <f t="shared" si="6"/>
        <v>2692</v>
      </c>
      <c r="K29" s="14"/>
      <c r="L29" s="12">
        <f>L28+L14</f>
        <v>3799449.24193058</v>
      </c>
      <c r="M29" s="58">
        <f t="shared" si="6"/>
        <v>1139662.32354177</v>
      </c>
      <c r="N29" s="37"/>
      <c r="O29" s="14"/>
      <c r="P29" s="12" t="s">
        <v>37</v>
      </c>
      <c r="Q29" s="60">
        <f>F26</f>
        <v>117</v>
      </c>
      <c r="R29" s="12">
        <f>H26</f>
        <v>2.52</v>
      </c>
    </row>
    <row r="30" ht="18" customHeight="1" spans="1:18">
      <c r="A30" s="35"/>
      <c r="B30" s="5"/>
      <c r="C30" s="5"/>
      <c r="D30" s="5"/>
      <c r="E30" s="5"/>
      <c r="F30" s="36"/>
      <c r="G30" s="37"/>
      <c r="N30" s="37"/>
      <c r="O30" s="14" t="s">
        <v>51</v>
      </c>
      <c r="P30" s="12" t="s">
        <v>34</v>
      </c>
      <c r="Q30" s="78">
        <f>F10</f>
        <v>315</v>
      </c>
      <c r="R30" s="74">
        <f>H10</f>
        <v>6.3199568420877</v>
      </c>
    </row>
    <row r="31" ht="18" customHeight="1" spans="1:18">
      <c r="A31" s="38"/>
      <c r="B31" s="39"/>
      <c r="C31" s="39"/>
      <c r="D31" s="5"/>
      <c r="E31" s="40"/>
      <c r="F31" s="36"/>
      <c r="G31" s="37"/>
      <c r="H31" s="4"/>
      <c r="I31" s="4"/>
      <c r="J31" s="4"/>
      <c r="K31" s="4"/>
      <c r="M31" s="4"/>
      <c r="N31" s="37"/>
      <c r="O31" s="14" t="s">
        <v>36</v>
      </c>
      <c r="P31" s="14" t="s">
        <v>34</v>
      </c>
      <c r="Q31" s="60">
        <f>F11</f>
        <v>220</v>
      </c>
      <c r="R31" s="74">
        <f>H11</f>
        <v>16.3090738843123</v>
      </c>
    </row>
    <row r="32" ht="18" customHeight="1" spans="1:18">
      <c r="A32" s="38"/>
      <c r="B32" s="41"/>
      <c r="C32" s="41"/>
      <c r="D32" s="41"/>
      <c r="E32" s="41"/>
      <c r="F32" s="41"/>
      <c r="G32" s="37"/>
      <c r="N32" s="37"/>
      <c r="O32" s="37"/>
      <c r="P32" s="37"/>
      <c r="Q32" s="6">
        <f>Q31+Q30+Q29+Q28+Q27+Q26+Q21+Q17+Q13+Q8+Q5</f>
        <v>11055</v>
      </c>
      <c r="R32" s="1">
        <f>R31+R28+R27+R24+R23+R22+R30+R20+R19+R18+R16+R15+R14+R11+R10+R9+R7+R6+R4+R3+R2+R25+R29</f>
        <v>82.6837319621939</v>
      </c>
    </row>
    <row r="33" ht="18" customHeight="1" spans="1:16">
      <c r="A33" s="38"/>
      <c r="B33"/>
      <c r="F33" s="1"/>
      <c r="G33" s="37"/>
      <c r="H33" s="4"/>
      <c r="I33" s="4"/>
      <c r="J33" s="4"/>
      <c r="K33" s="4"/>
      <c r="L33" s="5"/>
      <c r="M33" s="4"/>
      <c r="O33" s="37"/>
      <c r="P33" s="37"/>
    </row>
    <row r="34" ht="18" customHeight="1" spans="1:17">
      <c r="A34" s="38"/>
      <c r="B34"/>
      <c r="C34" s="5"/>
      <c r="D34" s="36"/>
      <c r="E34" s="5"/>
      <c r="F34" s="36"/>
      <c r="G34" s="42"/>
      <c r="H34" s="42"/>
      <c r="I34" s="42"/>
      <c r="J34" s="42"/>
      <c r="K34" s="42"/>
      <c r="L34" s="5"/>
      <c r="M34" s="42"/>
      <c r="N34" s="37"/>
      <c r="O34" s="37"/>
      <c r="P34" s="70"/>
      <c r="Q34" s="37"/>
    </row>
    <row r="35" ht="18" customHeight="1" spans="1:17">
      <c r="A35" s="38"/>
      <c r="B35"/>
      <c r="C35" s="43"/>
      <c r="D35" s="5"/>
      <c r="E35" s="5"/>
      <c r="F35" s="5"/>
      <c r="G35" s="42"/>
      <c r="H35" s="42">
        <f>H25+H24+H23+H22+H21+H20+H19+H18+H17+H16+H13+H12+H11+H10+H9+H8+H7+H5+H4+H3+H2+H26+H27</f>
        <v>82.6837319621939</v>
      </c>
      <c r="I35" s="42"/>
      <c r="J35" s="42"/>
      <c r="K35" s="42"/>
      <c r="L35" s="5"/>
      <c r="M35" s="42"/>
      <c r="O35" s="37"/>
      <c r="P35" s="37"/>
      <c r="Q35" s="1">
        <f>F29-Q32</f>
        <v>0</v>
      </c>
    </row>
    <row r="36" ht="18" customHeight="1" spans="1:17">
      <c r="A36" s="38"/>
      <c r="B36"/>
      <c r="C36" s="43"/>
      <c r="D36" s="5"/>
      <c r="E36" s="5"/>
      <c r="F36" s="42"/>
      <c r="G36" s="42"/>
      <c r="H36" s="44"/>
      <c r="I36" s="44"/>
      <c r="J36" s="44"/>
      <c r="K36" s="44"/>
      <c r="L36" s="5"/>
      <c r="M36" s="44"/>
      <c r="O36" s="37"/>
      <c r="Q36" s="1"/>
    </row>
    <row r="37" ht="18" customHeight="1" spans="1:17">
      <c r="A37" s="45"/>
      <c r="B37"/>
      <c r="C37" s="43"/>
      <c r="D37" s="5"/>
      <c r="E37" s="5"/>
      <c r="F37" s="42"/>
      <c r="G37" s="5"/>
      <c r="H37" s="5"/>
      <c r="I37" s="5"/>
      <c r="J37" s="5"/>
      <c r="K37" s="5"/>
      <c r="L37" s="5"/>
      <c r="M37" s="5"/>
      <c r="N37" s="37"/>
      <c r="O37" s="37"/>
      <c r="Q37" s="1"/>
    </row>
    <row r="38" ht="18" customHeight="1" spans="1:17">
      <c r="A38" s="45"/>
      <c r="B38"/>
      <c r="C38" s="43"/>
      <c r="D38" s="5"/>
      <c r="E38" s="5"/>
      <c r="F38" s="5"/>
      <c r="G38" s="5"/>
      <c r="H38" s="46"/>
      <c r="I38" s="46"/>
      <c r="J38" s="46"/>
      <c r="K38" s="46"/>
      <c r="L38" s="5"/>
      <c r="M38" s="46"/>
      <c r="O38" s="37"/>
      <c r="Q38" s="1"/>
    </row>
    <row r="39" ht="18" customHeight="1" spans="1:17">
      <c r="A39" s="45"/>
      <c r="B39"/>
      <c r="C39" s="43"/>
      <c r="D39" s="42"/>
      <c r="E39" s="5"/>
      <c r="F39" s="42"/>
      <c r="G39" s="42"/>
      <c r="H39" s="42"/>
      <c r="I39" s="42"/>
      <c r="J39" s="42"/>
      <c r="K39" s="42"/>
      <c r="L39" s="5"/>
      <c r="M39" s="42"/>
      <c r="N39" s="46"/>
      <c r="O39" s="37"/>
      <c r="P39" s="6"/>
      <c r="Q39" s="1"/>
    </row>
    <row r="40" ht="18" customHeight="1" spans="1:17">
      <c r="A40" s="45"/>
      <c r="B40" s="5"/>
      <c r="C40" s="5"/>
      <c r="D40" s="42"/>
      <c r="E40" s="5"/>
      <c r="F40" s="42"/>
      <c r="G40" s="5"/>
      <c r="H40" s="47"/>
      <c r="I40" s="47"/>
      <c r="J40" s="47"/>
      <c r="K40" s="47"/>
      <c r="L40" s="5"/>
      <c r="M40" s="47"/>
      <c r="O40" s="5"/>
      <c r="P40" s="6"/>
      <c r="Q40" s="1"/>
    </row>
    <row r="41" ht="18" customHeight="1" spans="1:17">
      <c r="A41" s="45"/>
      <c r="B41" s="5"/>
      <c r="C41" s="5"/>
      <c r="D41" s="42"/>
      <c r="E41" s="5"/>
      <c r="F41" s="42"/>
      <c r="G41" s="5"/>
      <c r="H41" s="48"/>
      <c r="I41" s="48"/>
      <c r="J41" s="48"/>
      <c r="K41" s="48"/>
      <c r="L41" s="37"/>
      <c r="M41" s="48"/>
      <c r="N41" s="47"/>
      <c r="O41" s="5"/>
      <c r="Q41" s="1"/>
    </row>
    <row r="42" ht="18" customHeight="1" spans="1:17">
      <c r="A42" s="38"/>
      <c r="B42" s="42"/>
      <c r="C42" s="42"/>
      <c r="D42" s="42"/>
      <c r="E42" s="42"/>
      <c r="F42" s="42"/>
      <c r="G42" s="5"/>
      <c r="H42" s="48"/>
      <c r="I42" s="48"/>
      <c r="J42" s="48"/>
      <c r="K42" s="48"/>
      <c r="L42" s="37"/>
      <c r="M42" s="48"/>
      <c r="N42" s="48"/>
      <c r="Q42" s="1"/>
    </row>
    <row r="43" ht="18" customHeight="1" spans="1:17">
      <c r="A43" s="38"/>
      <c r="B43" s="5"/>
      <c r="C43" s="5"/>
      <c r="D43" s="5"/>
      <c r="E43" s="5"/>
      <c r="F43" s="42"/>
      <c r="G43" s="42"/>
      <c r="H43" s="42"/>
      <c r="I43" s="42"/>
      <c r="J43" s="42"/>
      <c r="K43" s="42"/>
      <c r="L43" s="70"/>
      <c r="M43" s="42"/>
      <c r="N43" s="48"/>
      <c r="Q43" s="1"/>
    </row>
    <row r="44" ht="18" customHeight="1" spans="1:17">
      <c r="A44" s="92"/>
      <c r="B44" s="5"/>
      <c r="C44" s="5"/>
      <c r="D44" s="5"/>
      <c r="E44" s="5"/>
      <c r="F44" s="5"/>
      <c r="G44" s="5"/>
      <c r="H44" s="46"/>
      <c r="I44" s="46"/>
      <c r="J44" s="46"/>
      <c r="K44" s="46"/>
      <c r="L44" s="42"/>
      <c r="M44" s="46"/>
      <c r="O44" s="37"/>
      <c r="Q44" s="1"/>
    </row>
    <row r="45" ht="18" customHeight="1" spans="1:15">
      <c r="A45" s="35"/>
      <c r="B45" s="5"/>
      <c r="C45" s="5"/>
      <c r="D45" s="5"/>
      <c r="E45" s="5"/>
      <c r="F45" s="5"/>
      <c r="G45" s="47"/>
      <c r="H45" s="37"/>
      <c r="I45" s="37"/>
      <c r="J45" s="37"/>
      <c r="K45" s="37"/>
      <c r="L45" s="5"/>
      <c r="M45" s="37"/>
      <c r="N45" s="46"/>
      <c r="O45" s="37"/>
    </row>
    <row r="46" ht="18" customHeight="1" spans="4:15">
      <c r="D46" s="42"/>
      <c r="E46" s="5"/>
      <c r="F46" s="5"/>
      <c r="G46" s="5"/>
      <c r="H46" s="5"/>
      <c r="I46" s="5"/>
      <c r="J46" s="5"/>
      <c r="K46" s="5"/>
      <c r="L46" s="5"/>
      <c r="M46" s="5"/>
      <c r="N46" s="37"/>
      <c r="O46" s="37"/>
    </row>
    <row r="47" ht="18" customHeight="1" spans="4:15">
      <c r="D47" s="42"/>
      <c r="E47" s="5"/>
      <c r="F47" s="5"/>
      <c r="G47" s="5"/>
      <c r="H47" s="5"/>
      <c r="I47" s="5"/>
      <c r="J47" s="5"/>
      <c r="K47" s="5"/>
      <c r="L47" s="5"/>
      <c r="M47" s="5"/>
      <c r="O47" s="37"/>
    </row>
    <row r="48" ht="18" customHeight="1" spans="4:17">
      <c r="D48" s="42"/>
      <c r="F48" s="1"/>
      <c r="G48" s="1"/>
      <c r="L48" s="5"/>
      <c r="Q48" s="1"/>
    </row>
    <row r="49" ht="18" customHeight="1" spans="4:17">
      <c r="D49" s="42"/>
      <c r="H49" s="5"/>
      <c r="I49" s="5"/>
      <c r="J49" s="5"/>
      <c r="K49" s="5"/>
      <c r="L49" s="5"/>
      <c r="M49" s="5"/>
      <c r="Q49" s="1"/>
    </row>
    <row r="50" ht="18" customHeight="1" spans="8:17">
      <c r="H50" s="5"/>
      <c r="I50" s="5"/>
      <c r="J50" s="5"/>
      <c r="K50" s="5"/>
      <c r="L50" s="5"/>
      <c r="M50" s="5"/>
      <c r="Q50" s="1"/>
    </row>
    <row r="51" ht="18" customHeight="1" spans="8:13">
      <c r="H51" s="5"/>
      <c r="I51" s="5"/>
      <c r="J51" s="5"/>
      <c r="K51" s="5"/>
      <c r="L51" s="5"/>
      <c r="M51" s="5"/>
    </row>
    <row r="52" ht="18" customHeight="1" spans="6:7">
      <c r="F52" s="1"/>
      <c r="G52" s="1"/>
    </row>
    <row r="53" ht="18" customHeight="1" spans="6:7">
      <c r="F53" s="1"/>
      <c r="G53" s="1"/>
    </row>
    <row r="54" ht="18" customHeight="1" spans="6:7">
      <c r="F54" s="1"/>
      <c r="G54" s="1"/>
    </row>
  </sheetData>
  <mergeCells count="24">
    <mergeCell ref="B29:D29"/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C3:C4"/>
    <mergeCell ref="C5:C7"/>
    <mergeCell ref="C8:C11"/>
    <mergeCell ref="C12:C13"/>
    <mergeCell ref="C16:C17"/>
    <mergeCell ref="C18:C22"/>
    <mergeCell ref="C23:C26"/>
    <mergeCell ref="O2:O5"/>
    <mergeCell ref="O6:O8"/>
    <mergeCell ref="O9:O13"/>
    <mergeCell ref="O14:O17"/>
    <mergeCell ref="O18:O21"/>
    <mergeCell ref="O22:O26"/>
    <mergeCell ref="O28:O29"/>
  </mergeCells>
  <conditionalFormatting sqref="Q2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{3f9a6ead-32dc-40b8-b8a8-45ecfe264950}</x14:id>
        </ext>
      </extLst>
    </cfRule>
  </conditionalFormatting>
  <conditionalFormatting sqref="Q2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{c009ceb5-f2da-49f7-97b0-3af25df59487}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{fe4839e8-2968-47c5-913b-1b91d35fd092}</x14:id>
        </ext>
      </extLst>
    </cfRule>
  </conditionalFormatting>
  <conditionalFormatting sqref="R30">
    <cfRule type="aboveAverage" dxfId="0" priority="16"/>
    <cfRule type="aboveAverage" dxfId="1" priority="15" aboveAverage="0"/>
  </conditionalFormatting>
  <conditionalFormatting sqref="R31">
    <cfRule type="aboveAverage" dxfId="0" priority="2"/>
    <cfRule type="aboveAverage" dxfId="1" priority="1" aboveAverage="0"/>
  </conditionalFormatting>
  <conditionalFormatting sqref="Q2:Q5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{cbb2778e-787a-4109-a9f7-e4aa685dc37b}</x14:id>
        </ext>
      </extLst>
    </cfRule>
  </conditionalFormatting>
  <conditionalFormatting sqref="Q6:Q8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{cd3a47a1-36e7-48f3-9ee6-1fe2eb91b68f}</x14:id>
        </ext>
      </extLst>
    </cfRule>
  </conditionalFormatting>
  <conditionalFormatting sqref="Q9:Q1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{c1d0b3ad-21c1-4a72-9725-7686e065c8ee}</x14:id>
        </ext>
      </extLst>
    </cfRule>
  </conditionalFormatting>
  <conditionalFormatting sqref="Q14:Q17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{9865bf0a-ddba-48bf-8113-47af6420f42a}</x14:id>
        </ext>
      </extLst>
    </cfRule>
  </conditionalFormatting>
  <conditionalFormatting sqref="Q18:Q2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{d85d5cf3-6af5-4a1d-b83c-e9e90fca91e7}</x14:id>
        </ext>
      </extLst>
    </cfRule>
  </conditionalFormatting>
  <conditionalFormatting sqref="Q22:Q2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{1857a83f-494f-422e-ae2d-6ef1c2e8f9b8}</x14:id>
        </ext>
      </extLst>
    </cfRule>
  </conditionalFormatting>
  <conditionalFormatting sqref="Q23:Q2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{d9401bf5-ee9f-47eb-b552-7b7409851083}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{3e40d0c3-88bd-4a10-9d3f-0c8642c74de5}</x14:id>
        </ext>
      </extLst>
    </cfRule>
  </conditionalFormatting>
  <conditionalFormatting sqref="R3:R4">
    <cfRule type="aboveAverage" dxfId="0" priority="24"/>
    <cfRule type="aboveAverage" dxfId="1" priority="23" aboveAverage="0"/>
  </conditionalFormatting>
  <conditionalFormatting sqref="R6:R7">
    <cfRule type="aboveAverage" dxfId="0" priority="22"/>
    <cfRule type="aboveAverage" dxfId="1" priority="21" aboveAverage="0"/>
  </conditionalFormatting>
  <conditionalFormatting sqref="R9:R12">
    <cfRule type="aboveAverage" dxfId="0" priority="18"/>
    <cfRule type="aboveAverage" dxfId="1" priority="17" aboveAverage="0"/>
  </conditionalFormatting>
  <conditionalFormatting sqref="R14:R16">
    <cfRule type="aboveAverage" dxfId="0" priority="20"/>
    <cfRule type="aboveAverage" dxfId="1" priority="19" aboveAverage="0"/>
  </conditionalFormatting>
  <conditionalFormatting sqref="R18:R21">
    <cfRule type="aboveAverage" dxfId="0" priority="14"/>
    <cfRule type="aboveAverage" dxfId="1" priority="13" aboveAverage="0"/>
  </conditionalFormatting>
  <conditionalFormatting sqref="R22:R25">
    <cfRule type="aboveAverage" dxfId="0" priority="28"/>
    <cfRule type="aboveAverage" dxfId="1" priority="27" aboveAverage="0"/>
  </conditionalFormatting>
  <conditionalFormatting sqref="Q22 Q2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{bae8335a-fa8a-47f3-b50f-fb93626ff2d9}</x14:id>
        </ext>
      </extLst>
    </cfRule>
  </conditionalFormatting>
  <pageMargins left="0.75" right="0.75" top="1" bottom="1" header="0.511805555555556" footer="0.511805555555556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9a6ead-32dc-40b8-b8a8-45ecfe2649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type="dataBar" id="{c009ceb5-f2da-49f7-97b0-3af25df594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fe4839e8-2968-47c5-913b-1b91d35fd0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type="dataBar" id="{cbb2778e-787a-4109-a9f7-e4aa685dc3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type="dataBar" id="{cd3a47a1-36e7-48f3-9ee6-1fe2eb91b6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type="dataBar" id="{c1d0b3ad-21c1-4a72-9725-7686e065c8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type="dataBar" id="{9865bf0a-ddba-48bf-8113-47af6420f4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type="dataBar" id="{d85d5cf3-6af5-4a1d-b83c-e9e90fca91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type="dataBar" id="{1857a83f-494f-422e-ae2d-6ef1c2e8f9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type="dataBar" id="{d9401bf5-ee9f-47eb-b552-7b74098510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e40d0c3-88bd-4a10-9d3f-0c8642c74d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type="dataBar" id="{bae8335a-fa8a-47f3-b50f-fb93626ff2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7"/>
  <sheetViews>
    <sheetView topLeftCell="A16" workbookViewId="0">
      <selection activeCell="A1" sqref="$A1:$XFD1048576"/>
    </sheetView>
  </sheetViews>
  <sheetFormatPr defaultColWidth="9" defaultRowHeight="17.4"/>
  <cols>
    <col min="1" max="1" width="9.5" style="2" customWidth="1"/>
    <col min="2" max="2" width="12.6296296296296" style="1" customWidth="1"/>
    <col min="3" max="3" width="11.25" style="1" customWidth="1"/>
    <col min="4" max="4" width="10" style="1" customWidth="1"/>
    <col min="5" max="5" width="10.1296296296296" style="1" customWidth="1"/>
    <col min="6" max="6" width="8.5" style="3" customWidth="1"/>
    <col min="7" max="7" width="11.25" style="4" customWidth="1"/>
    <col min="8" max="8" width="9.62962962962963" style="1" customWidth="1"/>
    <col min="9" max="9" width="8.62962962962963" style="1" customWidth="1"/>
    <col min="10" max="10" width="10" style="1" customWidth="1"/>
    <col min="11" max="11" width="10.75" style="1" customWidth="1"/>
    <col min="12" max="12" width="16.5555555555556" style="1" customWidth="1"/>
    <col min="13" max="13" width="15.8888888888889" style="1" customWidth="1"/>
    <col min="14" max="14" width="13.3796296296296" style="5" customWidth="1"/>
    <col min="15" max="15" width="12.5" style="1" customWidth="1"/>
    <col min="16" max="16" width="13.3796296296296" style="1" customWidth="1"/>
    <col min="17" max="17" width="19.3796296296296" style="6" customWidth="1"/>
    <col min="18" max="18" width="13.6296296296296" style="1" customWidth="1"/>
    <col min="19" max="19" width="9" style="1"/>
  </cols>
  <sheetData>
    <row r="1" s="1" customFormat="1" ht="18" customHeight="1" spans="1:18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50" t="s">
        <v>16</v>
      </c>
      <c r="J1" s="51" t="s">
        <v>17</v>
      </c>
      <c r="K1" s="52" t="s">
        <v>18</v>
      </c>
      <c r="L1" s="53" t="s">
        <v>3</v>
      </c>
      <c r="M1" s="54" t="s">
        <v>4</v>
      </c>
      <c r="N1" s="55"/>
      <c r="O1" s="56" t="s">
        <v>11</v>
      </c>
      <c r="P1" s="56" t="s">
        <v>9</v>
      </c>
      <c r="Q1" s="72" t="s">
        <v>13</v>
      </c>
      <c r="R1" s="73" t="s">
        <v>15</v>
      </c>
    </row>
    <row r="2" s="1" customFormat="1" ht="18" customHeight="1" spans="1:18">
      <c r="A2" s="11">
        <v>43422</v>
      </c>
      <c r="B2" s="12" t="s">
        <v>19</v>
      </c>
      <c r="C2" s="12">
        <f>F2</f>
        <v>1278</v>
      </c>
      <c r="D2" s="12" t="s">
        <v>20</v>
      </c>
      <c r="E2" s="12">
        <v>1368</v>
      </c>
      <c r="F2" s="12">
        <v>1278</v>
      </c>
      <c r="G2" s="13">
        <f t="shared" ref="G2:G13" si="0">F2-E2</f>
        <v>-90</v>
      </c>
      <c r="H2" s="14">
        <v>4.40099768819208</v>
      </c>
      <c r="I2" s="27">
        <v>0</v>
      </c>
      <c r="J2" s="27">
        <v>383</v>
      </c>
      <c r="K2" s="14">
        <v>3.33681462140992</v>
      </c>
      <c r="L2" s="57">
        <v>399416.11</v>
      </c>
      <c r="M2" s="58">
        <v>90755.81</v>
      </c>
      <c r="N2" s="37"/>
      <c r="O2" s="12" t="s">
        <v>21</v>
      </c>
      <c r="P2" s="12" t="s">
        <v>22</v>
      </c>
      <c r="Q2" s="60">
        <f>F3</f>
        <v>3652</v>
      </c>
      <c r="R2" s="74">
        <f>H3</f>
        <v>3.32804533785101</v>
      </c>
    </row>
    <row r="3" s="1" customFormat="1" ht="18" customHeight="1" spans="1:18">
      <c r="A3" s="15"/>
      <c r="B3" s="12" t="s">
        <v>23</v>
      </c>
      <c r="C3" s="16">
        <f>F3+F4</f>
        <v>3815</v>
      </c>
      <c r="D3" s="12" t="s">
        <v>21</v>
      </c>
      <c r="E3" s="12">
        <v>3749</v>
      </c>
      <c r="F3" s="12">
        <v>3652</v>
      </c>
      <c r="G3" s="17">
        <f t="shared" si="0"/>
        <v>-97</v>
      </c>
      <c r="H3" s="14">
        <v>3.32804533785101</v>
      </c>
      <c r="I3" s="12">
        <v>0</v>
      </c>
      <c r="J3" s="12">
        <v>565</v>
      </c>
      <c r="K3" s="14">
        <v>6.46371681415929</v>
      </c>
      <c r="L3" s="1">
        <v>1164499.4758</v>
      </c>
      <c r="M3" s="58">
        <v>349904.931449023</v>
      </c>
      <c r="N3" s="49"/>
      <c r="O3" s="12"/>
      <c r="P3" s="12" t="s">
        <v>24</v>
      </c>
      <c r="Q3" s="60">
        <f>F16</f>
        <v>693</v>
      </c>
      <c r="R3" s="14">
        <f>H16</f>
        <v>2.8</v>
      </c>
    </row>
    <row r="4" s="1" customFormat="1" ht="18" customHeight="1" spans="1:18">
      <c r="A4" s="15"/>
      <c r="B4" s="12"/>
      <c r="C4" s="18"/>
      <c r="D4" s="12" t="s">
        <v>25</v>
      </c>
      <c r="E4" s="12">
        <v>186</v>
      </c>
      <c r="F4" s="12">
        <v>163</v>
      </c>
      <c r="G4" s="17">
        <f t="shared" si="0"/>
        <v>-23</v>
      </c>
      <c r="H4" s="14">
        <v>3.44260333417059</v>
      </c>
      <c r="I4" s="12">
        <v>0</v>
      </c>
      <c r="J4" s="12">
        <v>26</v>
      </c>
      <c r="K4" s="14">
        <v>6.26923076923077</v>
      </c>
      <c r="L4" s="57">
        <v>60991.0541</v>
      </c>
      <c r="M4" s="58">
        <v>17716.55</v>
      </c>
      <c r="N4" s="49"/>
      <c r="O4" s="12"/>
      <c r="P4" s="12" t="s">
        <v>26</v>
      </c>
      <c r="Q4" s="75">
        <f>F18</f>
        <v>889</v>
      </c>
      <c r="R4" s="64">
        <f>H18</f>
        <v>2.49491014781449</v>
      </c>
    </row>
    <row r="5" s="1" customFormat="1" ht="18" customHeight="1" spans="1:18">
      <c r="A5" s="15"/>
      <c r="B5" s="16" t="s">
        <v>27</v>
      </c>
      <c r="C5" s="16">
        <f>F5+F6+F7</f>
        <v>362</v>
      </c>
      <c r="D5" s="12" t="s">
        <v>28</v>
      </c>
      <c r="E5" s="12">
        <v>256</v>
      </c>
      <c r="F5" s="12">
        <v>280</v>
      </c>
      <c r="G5" s="13">
        <f t="shared" si="0"/>
        <v>24</v>
      </c>
      <c r="H5" s="14">
        <v>2.64</v>
      </c>
      <c r="I5" s="12">
        <v>0</v>
      </c>
      <c r="J5" s="12">
        <v>114</v>
      </c>
      <c r="K5" s="14">
        <v>2.45</v>
      </c>
      <c r="L5" s="1">
        <v>124483.67</v>
      </c>
      <c r="M5" s="58">
        <v>47055.72</v>
      </c>
      <c r="N5" s="37"/>
      <c r="O5" s="12"/>
      <c r="P5" s="23" t="s">
        <v>29</v>
      </c>
      <c r="Q5" s="76">
        <f>SUM(Q2:Q4)</f>
        <v>5234</v>
      </c>
      <c r="R5" s="77">
        <f>AVERAGE(R2:R4)</f>
        <v>2.87431849522184</v>
      </c>
    </row>
    <row r="6" s="1" customFormat="1" ht="18" customHeight="1" spans="1:18">
      <c r="A6" s="15"/>
      <c r="B6" s="19"/>
      <c r="C6" s="19"/>
      <c r="D6" s="12" t="s">
        <v>30</v>
      </c>
      <c r="E6" s="12">
        <v>55</v>
      </c>
      <c r="F6" s="12">
        <v>40</v>
      </c>
      <c r="G6" s="13">
        <f t="shared" si="0"/>
        <v>-15</v>
      </c>
      <c r="H6" s="14">
        <v>2.23</v>
      </c>
      <c r="I6" s="12">
        <v>0</v>
      </c>
      <c r="J6" s="12">
        <v>27</v>
      </c>
      <c r="K6" s="14">
        <v>1.48</v>
      </c>
      <c r="L6" s="57">
        <v>7552.74</v>
      </c>
      <c r="M6" s="58">
        <v>3389.23</v>
      </c>
      <c r="N6" s="37"/>
      <c r="O6" s="12" t="s">
        <v>25</v>
      </c>
      <c r="P6" s="12" t="s">
        <v>22</v>
      </c>
      <c r="Q6" s="60">
        <f>F4</f>
        <v>163</v>
      </c>
      <c r="R6" s="14">
        <f>H4</f>
        <v>3.44260333417059</v>
      </c>
    </row>
    <row r="7" s="1" customFormat="1" ht="18" customHeight="1" spans="1:18">
      <c r="A7" s="15"/>
      <c r="B7" s="18"/>
      <c r="C7" s="18"/>
      <c r="D7" s="12" t="s">
        <v>31</v>
      </c>
      <c r="E7" s="12">
        <v>42</v>
      </c>
      <c r="F7" s="12">
        <v>42</v>
      </c>
      <c r="G7" s="13">
        <f t="shared" si="0"/>
        <v>0</v>
      </c>
      <c r="H7" s="14">
        <v>1.9</v>
      </c>
      <c r="I7" s="12">
        <v>0</v>
      </c>
      <c r="J7" s="12">
        <v>37</v>
      </c>
      <c r="K7" s="14">
        <v>1.14</v>
      </c>
      <c r="L7" s="57">
        <v>16206.54</v>
      </c>
      <c r="M7" s="58">
        <v>8508.09</v>
      </c>
      <c r="O7" s="12"/>
      <c r="P7" s="12" t="s">
        <v>26</v>
      </c>
      <c r="Q7" s="75">
        <f>F19</f>
        <v>85</v>
      </c>
      <c r="R7" s="65">
        <f>H19</f>
        <v>3.12334160814776</v>
      </c>
    </row>
    <row r="8" s="1" customFormat="1" ht="18" customHeight="1" spans="1:18">
      <c r="A8" s="15"/>
      <c r="B8" s="16" t="s">
        <v>32</v>
      </c>
      <c r="C8" s="16">
        <f>F8+F9+F10+F11</f>
        <v>1265</v>
      </c>
      <c r="D8" s="12" t="s">
        <v>33</v>
      </c>
      <c r="E8" s="12">
        <v>910</v>
      </c>
      <c r="F8" s="12">
        <v>756</v>
      </c>
      <c r="G8" s="17">
        <f t="shared" si="0"/>
        <v>-154</v>
      </c>
      <c r="H8" s="14">
        <v>4.02626483247948</v>
      </c>
      <c r="I8" s="12">
        <v>0</v>
      </c>
      <c r="J8" s="12">
        <v>201</v>
      </c>
      <c r="K8" s="14">
        <v>3.76119402985075</v>
      </c>
      <c r="L8" s="57">
        <v>254130.75</v>
      </c>
      <c r="M8" s="58">
        <v>63118.24</v>
      </c>
      <c r="N8" s="37"/>
      <c r="O8" s="12"/>
      <c r="P8" s="23" t="s">
        <v>29</v>
      </c>
      <c r="Q8" s="76">
        <f>SUM(Q6:Q7)</f>
        <v>248</v>
      </c>
      <c r="R8" s="77">
        <f>AVERAGE(R6:R7)</f>
        <v>3.28297247115918</v>
      </c>
    </row>
    <row r="9" s="1" customFormat="1" ht="18" customHeight="1" spans="1:18">
      <c r="A9" s="15"/>
      <c r="B9" s="19"/>
      <c r="C9" s="19"/>
      <c r="D9" s="12" t="s">
        <v>31</v>
      </c>
      <c r="E9" s="12">
        <v>199</v>
      </c>
      <c r="F9" s="12">
        <v>178</v>
      </c>
      <c r="G9" s="17">
        <f t="shared" si="0"/>
        <v>-21</v>
      </c>
      <c r="H9" s="14">
        <v>3.94613102378712</v>
      </c>
      <c r="I9" s="12">
        <v>0</v>
      </c>
      <c r="J9" s="12">
        <v>70</v>
      </c>
      <c r="K9" s="14">
        <v>2.54285714285714</v>
      </c>
      <c r="L9" s="57">
        <v>57072.38</v>
      </c>
      <c r="M9" s="58">
        <v>14462.87</v>
      </c>
      <c r="N9" s="37"/>
      <c r="O9" s="59" t="s">
        <v>31</v>
      </c>
      <c r="P9" s="12" t="s">
        <v>34</v>
      </c>
      <c r="Q9" s="75">
        <f>F9</f>
        <v>178</v>
      </c>
      <c r="R9" s="74">
        <f>H9</f>
        <v>3.94613102378712</v>
      </c>
    </row>
    <row r="10" s="1" customFormat="1" ht="18" customHeight="1" spans="1:18">
      <c r="A10" s="15"/>
      <c r="B10" s="19"/>
      <c r="C10" s="19"/>
      <c r="D10" s="12" t="s">
        <v>35</v>
      </c>
      <c r="E10" s="12">
        <v>256</v>
      </c>
      <c r="F10" s="12">
        <v>268</v>
      </c>
      <c r="G10" s="17">
        <f t="shared" si="0"/>
        <v>12</v>
      </c>
      <c r="H10" s="14">
        <v>6.70243302871376</v>
      </c>
      <c r="I10" s="12">
        <v>0</v>
      </c>
      <c r="J10" s="12">
        <v>83</v>
      </c>
      <c r="K10" s="14">
        <v>3.2289156626506</v>
      </c>
      <c r="L10" s="57">
        <v>147887.04</v>
      </c>
      <c r="M10" s="58">
        <v>22064.68</v>
      </c>
      <c r="N10" s="37"/>
      <c r="O10" s="59"/>
      <c r="P10" s="12" t="s">
        <v>26</v>
      </c>
      <c r="Q10" s="75">
        <f>F20</f>
        <v>530</v>
      </c>
      <c r="R10" s="65">
        <f>H20</f>
        <v>3.0506724147981</v>
      </c>
    </row>
    <row r="11" s="1" customFormat="1" ht="18" customHeight="1" spans="1:18">
      <c r="A11" s="15"/>
      <c r="B11" s="19"/>
      <c r="C11" s="19"/>
      <c r="D11" s="12" t="s">
        <v>36</v>
      </c>
      <c r="E11" s="12">
        <v>54</v>
      </c>
      <c r="F11" s="12">
        <v>63</v>
      </c>
      <c r="G11" s="17">
        <f t="shared" si="0"/>
        <v>9</v>
      </c>
      <c r="H11" s="14">
        <v>8.16585791189628</v>
      </c>
      <c r="I11" s="12">
        <v>2</v>
      </c>
      <c r="J11" s="12">
        <v>26</v>
      </c>
      <c r="K11" s="14">
        <v>2.42307692307692</v>
      </c>
      <c r="L11" s="1">
        <v>43079.8</v>
      </c>
      <c r="M11" s="58">
        <v>5275.6</v>
      </c>
      <c r="N11" s="37"/>
      <c r="O11" s="59"/>
      <c r="P11" s="12" t="s">
        <v>37</v>
      </c>
      <c r="Q11" s="78">
        <f>F25</f>
        <v>60</v>
      </c>
      <c r="R11" s="74">
        <f>H25</f>
        <v>2.55086779865986</v>
      </c>
    </row>
    <row r="12" s="1" customFormat="1" ht="18" customHeight="1" spans="1:18">
      <c r="A12" s="15"/>
      <c r="B12" s="16" t="s">
        <v>38</v>
      </c>
      <c r="C12" s="16">
        <f>F12+F13</f>
        <v>399</v>
      </c>
      <c r="D12" s="12" t="s">
        <v>39</v>
      </c>
      <c r="E12" s="12">
        <v>233</v>
      </c>
      <c r="F12" s="12">
        <v>228</v>
      </c>
      <c r="G12" s="13">
        <f t="shared" si="0"/>
        <v>-5</v>
      </c>
      <c r="H12" s="20">
        <v>2.78612885210536</v>
      </c>
      <c r="I12" s="12">
        <v>0</v>
      </c>
      <c r="J12" s="12">
        <v>54</v>
      </c>
      <c r="K12" s="14">
        <v>4.22222222222222</v>
      </c>
      <c r="L12" s="57">
        <v>120827.925</v>
      </c>
      <c r="M12" s="58">
        <v>43367.673002164</v>
      </c>
      <c r="N12" s="37"/>
      <c r="O12" s="59"/>
      <c r="P12" s="12" t="s">
        <v>40</v>
      </c>
      <c r="Q12" s="78">
        <f>F7</f>
        <v>42</v>
      </c>
      <c r="R12" s="74">
        <f>H7</f>
        <v>1.9</v>
      </c>
    </row>
    <row r="13" s="1" customFormat="1" ht="18" customHeight="1" spans="1:18">
      <c r="A13" s="15"/>
      <c r="B13" s="18"/>
      <c r="C13" s="18"/>
      <c r="D13" s="12" t="s">
        <v>28</v>
      </c>
      <c r="E13" s="12">
        <v>129</v>
      </c>
      <c r="F13" s="12">
        <v>171</v>
      </c>
      <c r="G13" s="13">
        <f t="shared" si="0"/>
        <v>42</v>
      </c>
      <c r="H13" s="20">
        <v>3.46190278332239</v>
      </c>
      <c r="I13" s="12">
        <v>0</v>
      </c>
      <c r="J13" s="12">
        <v>26</v>
      </c>
      <c r="K13" s="14">
        <v>6.57692307692308</v>
      </c>
      <c r="L13" s="57">
        <v>87136.829021</v>
      </c>
      <c r="M13" s="58">
        <v>25170.2125896715</v>
      </c>
      <c r="N13" s="37"/>
      <c r="O13" s="59"/>
      <c r="P13" s="23" t="s">
        <v>29</v>
      </c>
      <c r="Q13" s="60">
        <f>SUM(Q9:Q12)</f>
        <v>810</v>
      </c>
      <c r="R13" s="77">
        <f>AVERAGE(R9:R11)</f>
        <v>3.18255707908169</v>
      </c>
    </row>
    <row r="14" s="1" customFormat="1" ht="18" customHeight="1" spans="1:18">
      <c r="A14" s="22"/>
      <c r="B14" s="23" t="s">
        <v>7</v>
      </c>
      <c r="C14" s="23">
        <f t="shared" ref="C14:G14" si="1">SUM(C2:C13)</f>
        <v>7119</v>
      </c>
      <c r="D14" s="23"/>
      <c r="E14" s="23">
        <f t="shared" si="1"/>
        <v>7437</v>
      </c>
      <c r="F14" s="23">
        <f t="shared" si="1"/>
        <v>7119</v>
      </c>
      <c r="G14" s="24">
        <f t="shared" si="1"/>
        <v>-318</v>
      </c>
      <c r="H14" s="25">
        <f>L14/M14</f>
        <v>3.59484897950139</v>
      </c>
      <c r="I14" s="23">
        <f>SUM(I3:I13)</f>
        <v>2</v>
      </c>
      <c r="J14" s="23">
        <f t="shared" ref="J14:M14" si="2">SUM(J2:J13)</f>
        <v>1612</v>
      </c>
      <c r="K14" s="25"/>
      <c r="L14" s="81">
        <f t="shared" si="2"/>
        <v>2483284.313921</v>
      </c>
      <c r="M14" s="67">
        <f t="shared" si="2"/>
        <v>690789.607040859</v>
      </c>
      <c r="N14" s="37"/>
      <c r="O14" s="12" t="s">
        <v>33</v>
      </c>
      <c r="P14" s="12" t="s">
        <v>34</v>
      </c>
      <c r="Q14" s="78">
        <f>F8</f>
        <v>756</v>
      </c>
      <c r="R14" s="74">
        <f>H8</f>
        <v>4.02626483247948</v>
      </c>
    </row>
    <row r="15" s="1" customFormat="1" ht="18" customHeight="1" spans="1:18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50" t="s">
        <v>16</v>
      </c>
      <c r="J15" s="51" t="s">
        <v>17</v>
      </c>
      <c r="K15" s="52" t="s">
        <v>18</v>
      </c>
      <c r="L15" s="53" t="s">
        <v>3</v>
      </c>
      <c r="M15" s="54" t="s">
        <v>4</v>
      </c>
      <c r="N15" s="55"/>
      <c r="O15" s="12"/>
      <c r="P15" s="12" t="s">
        <v>26</v>
      </c>
      <c r="Q15" s="75">
        <f>F21</f>
        <v>0</v>
      </c>
      <c r="R15" s="68">
        <f>H21</f>
        <v>0</v>
      </c>
    </row>
    <row r="16" s="1" customFormat="1" ht="18" customHeight="1" spans="1:18">
      <c r="A16" s="11">
        <v>43422</v>
      </c>
      <c r="B16" s="26" t="s">
        <v>41</v>
      </c>
      <c r="C16" s="26">
        <f>F16+F17</f>
        <v>971</v>
      </c>
      <c r="D16" s="12" t="s">
        <v>21</v>
      </c>
      <c r="E16" s="27">
        <v>716</v>
      </c>
      <c r="F16" s="27">
        <v>693</v>
      </c>
      <c r="G16" s="13">
        <f t="shared" ref="G16:G27" si="3">F16-E16</f>
        <v>-23</v>
      </c>
      <c r="H16" s="14">
        <v>2.8</v>
      </c>
      <c r="I16" s="12"/>
      <c r="J16" s="12">
        <v>155</v>
      </c>
      <c r="K16" s="14">
        <v>4.47</v>
      </c>
      <c r="L16" s="37">
        <v>192798.01</v>
      </c>
      <c r="M16" s="57">
        <v>68563.68</v>
      </c>
      <c r="N16" s="37"/>
      <c r="O16" s="12"/>
      <c r="P16" s="12" t="s">
        <v>37</v>
      </c>
      <c r="Q16" s="78">
        <f>F24</f>
        <v>83</v>
      </c>
      <c r="R16" s="74">
        <f>H24</f>
        <v>2.14152182583647</v>
      </c>
    </row>
    <row r="17" s="1" customFormat="1" ht="18" customHeight="1" spans="1:18">
      <c r="A17" s="15"/>
      <c r="B17" s="28"/>
      <c r="C17" s="28"/>
      <c r="D17" s="12" t="s">
        <v>20</v>
      </c>
      <c r="E17" s="27">
        <v>265</v>
      </c>
      <c r="F17" s="27">
        <v>278</v>
      </c>
      <c r="G17" s="13">
        <f t="shared" si="3"/>
        <v>13</v>
      </c>
      <c r="H17" s="14">
        <v>2.9</v>
      </c>
      <c r="I17" s="12"/>
      <c r="J17" s="12">
        <v>58</v>
      </c>
      <c r="K17" s="14">
        <v>4.79</v>
      </c>
      <c r="L17" s="57">
        <v>86459.11</v>
      </c>
      <c r="M17" s="58">
        <v>29679.03</v>
      </c>
      <c r="N17" s="37"/>
      <c r="O17" s="12"/>
      <c r="P17" s="23" t="s">
        <v>29</v>
      </c>
      <c r="Q17" s="60">
        <f>SUM(Q14:Q16)</f>
        <v>839</v>
      </c>
      <c r="R17" s="77">
        <f>AVERAGE(R14:R16)</f>
        <v>2.05592888610532</v>
      </c>
    </row>
    <row r="18" s="1" customFormat="1" ht="18" customHeight="1" spans="1:18">
      <c r="A18" s="15"/>
      <c r="B18" s="26" t="s">
        <v>42</v>
      </c>
      <c r="C18" s="26">
        <f>SUM(F18:F22)</f>
        <v>2426</v>
      </c>
      <c r="D18" s="12" t="s">
        <v>21</v>
      </c>
      <c r="E18" s="27">
        <v>972</v>
      </c>
      <c r="F18" s="27">
        <v>889</v>
      </c>
      <c r="G18" s="13">
        <f t="shared" si="3"/>
        <v>-83</v>
      </c>
      <c r="H18" s="14">
        <v>2.49491014781449</v>
      </c>
      <c r="I18" s="12"/>
      <c r="J18" s="12">
        <v>118</v>
      </c>
      <c r="K18" s="14">
        <v>7.53389830508475</v>
      </c>
      <c r="L18" s="57">
        <v>261116.323124803</v>
      </c>
      <c r="M18" s="58">
        <v>104659.610027855</v>
      </c>
      <c r="N18" s="49"/>
      <c r="O18" s="12" t="s">
        <v>28</v>
      </c>
      <c r="P18" s="12" t="s">
        <v>40</v>
      </c>
      <c r="Q18" s="76">
        <f>F5</f>
        <v>280</v>
      </c>
      <c r="R18" s="14">
        <f>H5</f>
        <v>2.64</v>
      </c>
    </row>
    <row r="19" s="1" customFormat="1" ht="18" customHeight="1" spans="1:18">
      <c r="A19" s="15"/>
      <c r="B19" s="28"/>
      <c r="C19" s="28"/>
      <c r="D19" s="12" t="s">
        <v>25</v>
      </c>
      <c r="E19" s="27">
        <v>79</v>
      </c>
      <c r="F19" s="27">
        <v>85</v>
      </c>
      <c r="G19" s="17">
        <f t="shared" si="3"/>
        <v>6</v>
      </c>
      <c r="H19" s="14">
        <v>3.12334160814776</v>
      </c>
      <c r="I19" s="12"/>
      <c r="J19" s="12">
        <v>27</v>
      </c>
      <c r="K19" s="14">
        <v>3.14814814814815</v>
      </c>
      <c r="L19" s="57">
        <v>38368.1636282792</v>
      </c>
      <c r="M19" s="85">
        <v>12284.3314763231</v>
      </c>
      <c r="N19" s="49"/>
      <c r="O19" s="12"/>
      <c r="P19" s="12" t="s">
        <v>43</v>
      </c>
      <c r="Q19" s="76">
        <f>F13</f>
        <v>171</v>
      </c>
      <c r="R19" s="14">
        <f>H13</f>
        <v>3.46190278332239</v>
      </c>
    </row>
    <row r="20" s="1" customFormat="1" ht="18" customHeight="1" spans="1:18">
      <c r="A20" s="15"/>
      <c r="B20" s="28"/>
      <c r="C20" s="28"/>
      <c r="D20" s="12" t="s">
        <v>31</v>
      </c>
      <c r="E20" s="27">
        <v>476</v>
      </c>
      <c r="F20" s="27">
        <v>530</v>
      </c>
      <c r="G20" s="17">
        <f t="shared" si="3"/>
        <v>54</v>
      </c>
      <c r="H20" s="14">
        <v>3.0506724147981</v>
      </c>
      <c r="I20" s="12"/>
      <c r="J20" s="12">
        <v>103</v>
      </c>
      <c r="K20" s="14">
        <v>5.14563106796117</v>
      </c>
      <c r="L20" s="57">
        <v>161374.622356495</v>
      </c>
      <c r="M20" s="85">
        <v>52898.0501392758</v>
      </c>
      <c r="N20" s="49"/>
      <c r="O20" s="12"/>
      <c r="P20" s="12" t="s">
        <v>37</v>
      </c>
      <c r="Q20" s="79">
        <f>F23</f>
        <v>301</v>
      </c>
      <c r="R20" s="74">
        <f>H23</f>
        <v>3.42302965118108</v>
      </c>
    </row>
    <row r="21" s="1" customFormat="1" ht="18" customHeight="1" spans="1:18">
      <c r="A21" s="15"/>
      <c r="B21" s="28"/>
      <c r="C21" s="28"/>
      <c r="D21" s="12" t="s">
        <v>33</v>
      </c>
      <c r="E21" s="27">
        <v>0</v>
      </c>
      <c r="F21" s="27">
        <v>0</v>
      </c>
      <c r="G21" s="17">
        <f t="shared" si="3"/>
        <v>0</v>
      </c>
      <c r="H21" s="14"/>
      <c r="I21" s="12"/>
      <c r="J21" s="12">
        <v>0</v>
      </c>
      <c r="K21" s="14"/>
      <c r="L21" s="57">
        <v>0</v>
      </c>
      <c r="M21" s="85">
        <v>0</v>
      </c>
      <c r="N21" s="49"/>
      <c r="O21" s="12"/>
      <c r="P21" s="23" t="s">
        <v>29</v>
      </c>
      <c r="Q21" s="76">
        <f>Q20+Q19+Q18</f>
        <v>752</v>
      </c>
      <c r="R21" s="77">
        <f>AVERAGE(R18:R20)</f>
        <v>3.17497747816782</v>
      </c>
    </row>
    <row r="22" s="1" customFormat="1" ht="18" customHeight="1" spans="1:18">
      <c r="A22" s="15"/>
      <c r="B22" s="29"/>
      <c r="C22" s="29"/>
      <c r="D22" s="12" t="s">
        <v>20</v>
      </c>
      <c r="E22" s="27">
        <v>988</v>
      </c>
      <c r="F22" s="27">
        <v>922</v>
      </c>
      <c r="G22" s="13">
        <f t="shared" si="3"/>
        <v>-66</v>
      </c>
      <c r="H22" s="14">
        <v>2.97158962649455</v>
      </c>
      <c r="I22" s="12"/>
      <c r="J22" s="12">
        <v>127</v>
      </c>
      <c r="K22" s="14">
        <v>7.25984251968504</v>
      </c>
      <c r="L22" s="57">
        <v>288552.734169213</v>
      </c>
      <c r="M22" s="85">
        <v>97103.8300835655</v>
      </c>
      <c r="N22" s="49"/>
      <c r="O22" s="16" t="s">
        <v>20</v>
      </c>
      <c r="P22" s="12" t="s">
        <v>44</v>
      </c>
      <c r="Q22" s="78">
        <f>F2</f>
        <v>1278</v>
      </c>
      <c r="R22" s="14">
        <f>H2</f>
        <v>4.40099768819208</v>
      </c>
    </row>
    <row r="23" s="1" customFormat="1" ht="18" customHeight="1" spans="1:19">
      <c r="A23" s="15"/>
      <c r="B23" s="26" t="s">
        <v>45</v>
      </c>
      <c r="C23" s="26">
        <f>SUM(F23:F26)</f>
        <v>600</v>
      </c>
      <c r="D23" s="30" t="s">
        <v>28</v>
      </c>
      <c r="E23" s="12">
        <v>262</v>
      </c>
      <c r="F23" s="12">
        <v>301</v>
      </c>
      <c r="G23" s="17">
        <f t="shared" si="3"/>
        <v>39</v>
      </c>
      <c r="H23" s="74">
        <v>3.42302965118108</v>
      </c>
      <c r="I23" s="12">
        <v>0</v>
      </c>
      <c r="J23" s="12">
        <v>27</v>
      </c>
      <c r="K23" s="14">
        <v>11.1481481481481</v>
      </c>
      <c r="L23" s="57">
        <v>131695.58898175</v>
      </c>
      <c r="M23" s="58">
        <v>38473.4</v>
      </c>
      <c r="N23" s="37"/>
      <c r="O23" s="19"/>
      <c r="P23" s="31" t="s">
        <v>26</v>
      </c>
      <c r="Q23" s="78">
        <f>F22</f>
        <v>922</v>
      </c>
      <c r="R23" s="14">
        <f>H22</f>
        <v>2.97158962649455</v>
      </c>
      <c r="S23" s="37"/>
    </row>
    <row r="24" s="1" customFormat="1" ht="18" customHeight="1" spans="1:18">
      <c r="A24" s="15"/>
      <c r="B24" s="28"/>
      <c r="C24" s="28"/>
      <c r="D24" s="30" t="s">
        <v>33</v>
      </c>
      <c r="E24" s="12">
        <v>116</v>
      </c>
      <c r="F24" s="12">
        <v>83</v>
      </c>
      <c r="G24" s="13">
        <f t="shared" si="3"/>
        <v>-33</v>
      </c>
      <c r="H24" s="74">
        <v>2.14152182583647</v>
      </c>
      <c r="I24" s="12">
        <v>0</v>
      </c>
      <c r="J24" s="12">
        <v>47</v>
      </c>
      <c r="K24" s="14">
        <v>1.76595744680851</v>
      </c>
      <c r="L24" s="57">
        <v>26094.6576</v>
      </c>
      <c r="M24" s="58">
        <v>12185.1</v>
      </c>
      <c r="N24" s="37"/>
      <c r="O24" s="19"/>
      <c r="P24" s="31" t="s">
        <v>24</v>
      </c>
      <c r="Q24" s="78">
        <f>F17</f>
        <v>278</v>
      </c>
      <c r="R24" s="14">
        <f>H17</f>
        <v>2.9</v>
      </c>
    </row>
    <row r="25" s="1" customFormat="1" ht="18" customHeight="1" spans="1:18">
      <c r="A25" s="15"/>
      <c r="B25" s="28"/>
      <c r="C25" s="28"/>
      <c r="D25" s="30" t="s">
        <v>31</v>
      </c>
      <c r="E25" s="12">
        <v>61</v>
      </c>
      <c r="F25" s="12">
        <v>60</v>
      </c>
      <c r="G25" s="13">
        <f t="shared" si="3"/>
        <v>-1</v>
      </c>
      <c r="H25" s="74">
        <v>2.55086779865986</v>
      </c>
      <c r="I25" s="12">
        <v>0</v>
      </c>
      <c r="J25" s="12">
        <v>28</v>
      </c>
      <c r="K25" s="14">
        <v>2.14285714285714</v>
      </c>
      <c r="L25" s="57">
        <v>20336.2323339</v>
      </c>
      <c r="M25" s="58">
        <v>7972.28</v>
      </c>
      <c r="N25" s="37"/>
      <c r="O25" s="19"/>
      <c r="P25" s="31" t="s">
        <v>46</v>
      </c>
      <c r="Q25" s="78">
        <f>F27</f>
        <v>78</v>
      </c>
      <c r="R25" s="14">
        <f>H27</f>
        <v>2.4</v>
      </c>
    </row>
    <row r="26" s="1" customFormat="1" ht="18" customHeight="1" spans="1:18">
      <c r="A26" s="15"/>
      <c r="B26" s="28"/>
      <c r="C26" s="28"/>
      <c r="D26" s="30" t="s">
        <v>47</v>
      </c>
      <c r="E26" s="12">
        <v>142</v>
      </c>
      <c r="F26" s="12">
        <v>156</v>
      </c>
      <c r="G26" s="13">
        <f t="shared" si="3"/>
        <v>14</v>
      </c>
      <c r="H26" s="84">
        <v>2.26056606935373</v>
      </c>
      <c r="I26" s="12">
        <v>0</v>
      </c>
      <c r="J26" s="12">
        <v>38</v>
      </c>
      <c r="K26" s="62">
        <v>4.10526315789474</v>
      </c>
      <c r="L26" s="57">
        <v>51464.79312171</v>
      </c>
      <c r="M26" s="58">
        <v>22766.33</v>
      </c>
      <c r="N26" s="37"/>
      <c r="O26" s="18"/>
      <c r="P26" s="23" t="s">
        <v>29</v>
      </c>
      <c r="Q26" s="60">
        <f>SUM(Q22:Q25)</f>
        <v>2556</v>
      </c>
      <c r="R26" s="80">
        <f>AVERAGE(R22:R25)</f>
        <v>3.16814682867166</v>
      </c>
    </row>
    <row r="27" s="1" customFormat="1" ht="18" customHeight="1" spans="1:18">
      <c r="A27" s="15"/>
      <c r="B27" s="31" t="s">
        <v>48</v>
      </c>
      <c r="C27" s="31">
        <f>F27</f>
        <v>78</v>
      </c>
      <c r="D27" s="30" t="s">
        <v>20</v>
      </c>
      <c r="E27" s="12">
        <v>101</v>
      </c>
      <c r="F27" s="12">
        <v>78</v>
      </c>
      <c r="G27" s="13">
        <f t="shared" si="3"/>
        <v>-23</v>
      </c>
      <c r="H27" s="62">
        <v>2.4</v>
      </c>
      <c r="I27" s="12">
        <v>0</v>
      </c>
      <c r="J27" s="12">
        <v>80</v>
      </c>
      <c r="K27" s="62">
        <v>0.98</v>
      </c>
      <c r="L27" s="57">
        <v>26613.12</v>
      </c>
      <c r="M27" s="58">
        <v>10968.17</v>
      </c>
      <c r="N27" s="49"/>
      <c r="O27" s="12" t="s">
        <v>49</v>
      </c>
      <c r="P27" s="12" t="s">
        <v>43</v>
      </c>
      <c r="Q27" s="12">
        <f>F12</f>
        <v>228</v>
      </c>
      <c r="R27" s="14">
        <f>H12</f>
        <v>2.78612885210536</v>
      </c>
    </row>
    <row r="28" s="1" customFormat="1" ht="18" customHeight="1" spans="1:18">
      <c r="A28" s="15"/>
      <c r="B28" s="23"/>
      <c r="C28" s="23">
        <f t="shared" ref="C28:G28" si="4">SUM(C16:C27)</f>
        <v>4075</v>
      </c>
      <c r="D28" s="23"/>
      <c r="E28" s="23">
        <f t="shared" si="4"/>
        <v>4178</v>
      </c>
      <c r="F28" s="23">
        <f t="shared" si="4"/>
        <v>4075</v>
      </c>
      <c r="G28" s="32">
        <f t="shared" si="4"/>
        <v>-103</v>
      </c>
      <c r="H28" s="25">
        <f>L28/M28</f>
        <v>2.80813605391341</v>
      </c>
      <c r="I28" s="66">
        <f t="shared" ref="I28:M28" si="5">SUM(I16:I27)</f>
        <v>0</v>
      </c>
      <c r="J28" s="66">
        <f t="shared" si="5"/>
        <v>808</v>
      </c>
      <c r="K28" s="25"/>
      <c r="L28" s="67">
        <f t="shared" si="5"/>
        <v>1284873.35531615</v>
      </c>
      <c r="M28" s="67">
        <f t="shared" si="5"/>
        <v>457553.81172702</v>
      </c>
      <c r="N28"/>
      <c r="O28" s="14" t="s">
        <v>30</v>
      </c>
      <c r="P28" s="12" t="s">
        <v>40</v>
      </c>
      <c r="Q28" s="60">
        <f>F6</f>
        <v>40</v>
      </c>
      <c r="R28" s="14">
        <f>H7</f>
        <v>1.9</v>
      </c>
    </row>
    <row r="29" s="1" customFormat="1" ht="18" customHeight="1" spans="1:18">
      <c r="A29" s="22"/>
      <c r="B29" s="12" t="s">
        <v>50</v>
      </c>
      <c r="C29" s="12"/>
      <c r="D29" s="12"/>
      <c r="E29" s="33">
        <f t="shared" ref="E29:G29" si="6">E28+E14</f>
        <v>11615</v>
      </c>
      <c r="F29" s="33">
        <f t="shared" si="6"/>
        <v>11194</v>
      </c>
      <c r="G29" s="34">
        <f t="shared" si="6"/>
        <v>-421</v>
      </c>
      <c r="H29" s="14">
        <f>L29/M29</f>
        <v>3.2813856966936</v>
      </c>
      <c r="I29" s="69">
        <f t="shared" ref="I29:M29" si="7">I28+I14</f>
        <v>2</v>
      </c>
      <c r="J29" s="69">
        <f t="shared" si="7"/>
        <v>2420</v>
      </c>
      <c r="K29" s="14"/>
      <c r="L29" s="58">
        <f t="shared" si="7"/>
        <v>3768157.66923715</v>
      </c>
      <c r="M29" s="58">
        <f t="shared" si="7"/>
        <v>1148343.41876788</v>
      </c>
      <c r="N29" s="37"/>
      <c r="O29" s="14"/>
      <c r="P29" s="12" t="s">
        <v>37</v>
      </c>
      <c r="Q29" s="60">
        <f>F26</f>
        <v>156</v>
      </c>
      <c r="R29" s="14">
        <f>H26</f>
        <v>2.26056606935373</v>
      </c>
    </row>
    <row r="30" s="1" customFormat="1" ht="18" customHeight="1" spans="1:18">
      <c r="A30" s="35"/>
      <c r="B30" s="5"/>
      <c r="C30" s="5"/>
      <c r="D30" s="5"/>
      <c r="E30" s="5"/>
      <c r="F30" s="36"/>
      <c r="G30" s="37"/>
      <c r="N30" s="37"/>
      <c r="O30" s="14" t="s">
        <v>51</v>
      </c>
      <c r="P30" s="12" t="s">
        <v>34</v>
      </c>
      <c r="Q30" s="78">
        <f>F10</f>
        <v>268</v>
      </c>
      <c r="R30" s="74">
        <f>H10</f>
        <v>6.70243302871376</v>
      </c>
    </row>
    <row r="31" s="1" customFormat="1" ht="18" customHeight="1" spans="1:18">
      <c r="A31" s="38"/>
      <c r="B31" s="39"/>
      <c r="C31" s="39"/>
      <c r="D31" s="5"/>
      <c r="E31" s="40"/>
      <c r="F31" s="36"/>
      <c r="G31" s="37"/>
      <c r="H31" s="4"/>
      <c r="I31" s="4"/>
      <c r="J31" s="4"/>
      <c r="K31" s="4"/>
      <c r="M31" s="4"/>
      <c r="N31" s="5"/>
      <c r="O31" s="14" t="s">
        <v>36</v>
      </c>
      <c r="P31" s="14" t="s">
        <v>34</v>
      </c>
      <c r="Q31" s="60">
        <f>F11</f>
        <v>63</v>
      </c>
      <c r="R31" s="74">
        <f>H11</f>
        <v>8.16585791189628</v>
      </c>
    </row>
    <row r="32" s="1" customFormat="1" ht="18" customHeight="1" spans="1:18">
      <c r="A32" s="38"/>
      <c r="B32" s="41"/>
      <c r="C32" s="41"/>
      <c r="D32" s="41"/>
      <c r="E32" s="41"/>
      <c r="F32" s="41"/>
      <c r="G32" s="37"/>
      <c r="N32" s="37"/>
      <c r="O32" s="37"/>
      <c r="P32" s="37"/>
      <c r="Q32" s="6">
        <f>Q31+Q30+Q29+Q28+Q27+Q26+Q21+Q17+Q13+Q8+Q5</f>
        <v>11194</v>
      </c>
      <c r="R32" s="1">
        <f>R31+R28+R27+R24+R23+R22+R30+R20+R19+R18+R16+R15+R14+R11+R10+R9+R7+R6+R4+R3+R2+R25+R29</f>
        <v>74.9168639348041</v>
      </c>
    </row>
    <row r="33" s="1" customFormat="1" ht="18" customHeight="1" spans="1:17">
      <c r="A33" s="38"/>
      <c r="B33"/>
      <c r="G33" s="37"/>
      <c r="H33" s="4"/>
      <c r="I33" s="4"/>
      <c r="J33" s="4"/>
      <c r="K33" s="4"/>
      <c r="L33" s="5"/>
      <c r="M33" s="4"/>
      <c r="N33" s="5"/>
      <c r="O33" s="37"/>
      <c r="P33" s="37"/>
      <c r="Q33" s="6"/>
    </row>
    <row r="34" s="1" customFormat="1" ht="18" customHeight="1" spans="1:17">
      <c r="A34" s="38"/>
      <c r="B34"/>
      <c r="C34" s="5"/>
      <c r="D34" s="36"/>
      <c r="E34" s="5"/>
      <c r="F34" s="36"/>
      <c r="G34" s="42"/>
      <c r="H34" s="42"/>
      <c r="I34" s="42"/>
      <c r="J34" s="42"/>
      <c r="K34" s="42"/>
      <c r="L34" s="5"/>
      <c r="M34" s="42"/>
      <c r="N34" s="37"/>
      <c r="O34" s="37"/>
      <c r="P34" s="70"/>
      <c r="Q34" s="37"/>
    </row>
    <row r="35" s="1" customFormat="1" ht="18" customHeight="1" spans="1:16">
      <c r="A35" s="38"/>
      <c r="B35"/>
      <c r="C35" s="43"/>
      <c r="D35" s="5"/>
      <c r="E35" s="5"/>
      <c r="F35" s="5"/>
      <c r="G35" s="42"/>
      <c r="H35" s="42">
        <f>H25+H24+H23+H22+H21+H20+H19+H18+H17+H16+H13+H12+H11+H10+H9+H8+H7+H5+H4+H3+H2+H26+H27</f>
        <v>74.9168639348041</v>
      </c>
      <c r="I35" s="42"/>
      <c r="J35" s="42"/>
      <c r="K35" s="42"/>
      <c r="L35" s="5"/>
      <c r="M35" s="42"/>
      <c r="N35" s="49"/>
      <c r="O35" s="37"/>
      <c r="P35" s="37"/>
    </row>
    <row r="36" s="1" customFormat="1" ht="18" customHeight="1" spans="1:15">
      <c r="A36" s="38"/>
      <c r="B36"/>
      <c r="C36" s="43"/>
      <c r="D36" s="5"/>
      <c r="E36" s="5"/>
      <c r="F36" s="42"/>
      <c r="G36" s="42"/>
      <c r="H36" s="44"/>
      <c r="I36" s="44"/>
      <c r="J36" s="44"/>
      <c r="K36" s="44"/>
      <c r="L36" s="5"/>
      <c r="M36" s="44"/>
      <c r="N36" s="49"/>
      <c r="O36" s="49"/>
    </row>
    <row r="37" s="1" customFormat="1" ht="18" customHeight="1" spans="1:15">
      <c r="A37" s="45"/>
      <c r="B37"/>
      <c r="C37" s="43"/>
      <c r="D37" s="5"/>
      <c r="E37" s="5"/>
      <c r="F37" s="42"/>
      <c r="G37" s="5"/>
      <c r="H37" s="5"/>
      <c r="I37" s="5"/>
      <c r="J37" s="5"/>
      <c r="K37" s="5"/>
      <c r="L37" s="5"/>
      <c r="M37" s="5"/>
      <c r="N37" s="49"/>
      <c r="O37" s="49"/>
    </row>
    <row r="38" s="1" customFormat="1" ht="18" customHeight="1" spans="1:15">
      <c r="A38" s="45"/>
      <c r="B38"/>
      <c r="C38" s="43"/>
      <c r="D38" s="5"/>
      <c r="E38" s="5"/>
      <c r="F38" s="5"/>
      <c r="G38" s="5"/>
      <c r="H38" s="46"/>
      <c r="I38" s="46"/>
      <c r="J38" s="46"/>
      <c r="K38" s="46"/>
      <c r="L38" s="5"/>
      <c r="M38" s="46"/>
      <c r="N38" s="49"/>
      <c r="O38" s="49"/>
    </row>
    <row r="39" s="1" customFormat="1" ht="18" customHeight="1" spans="1:16">
      <c r="A39" s="45"/>
      <c r="B39"/>
      <c r="C39" s="43"/>
      <c r="D39" s="42"/>
      <c r="E39" s="5"/>
      <c r="F39" s="42"/>
      <c r="G39" s="42"/>
      <c r="H39" s="42"/>
      <c r="I39" s="42"/>
      <c r="J39" s="42"/>
      <c r="K39" s="42"/>
      <c r="L39" s="5"/>
      <c r="M39" s="42"/>
      <c r="N39" s="46"/>
      <c r="O39" s="37"/>
      <c r="P39" s="6"/>
    </row>
    <row r="40" s="1" customFormat="1" ht="18" customHeight="1" spans="1:16">
      <c r="A40" s="45"/>
      <c r="B40" s="5"/>
      <c r="C40" s="5"/>
      <c r="D40" s="42"/>
      <c r="E40" s="5"/>
      <c r="F40" s="42"/>
      <c r="G40" s="5"/>
      <c r="H40" s="47"/>
      <c r="I40" s="47"/>
      <c r="J40" s="47"/>
      <c r="K40" s="47"/>
      <c r="L40" s="5"/>
      <c r="M40" s="47"/>
      <c r="N40" s="5"/>
      <c r="O40" s="5"/>
      <c r="P40" s="6"/>
    </row>
    <row r="41" s="1" customFormat="1" ht="18" customHeight="1" spans="1:15">
      <c r="A41" s="45"/>
      <c r="B41" s="5"/>
      <c r="C41" s="5"/>
      <c r="D41" s="42"/>
      <c r="E41" s="5"/>
      <c r="F41" s="42"/>
      <c r="G41" s="5"/>
      <c r="H41" s="48"/>
      <c r="I41" s="48"/>
      <c r="J41" s="48"/>
      <c r="K41" s="48"/>
      <c r="L41" s="37"/>
      <c r="M41" s="48"/>
      <c r="N41" s="47"/>
      <c r="O41" s="5"/>
    </row>
    <row r="42" s="1" customFormat="1" ht="18" customHeight="1" spans="1:14">
      <c r="A42" s="38" t="s">
        <v>60</v>
      </c>
      <c r="B42" s="42"/>
      <c r="C42" s="42"/>
      <c r="D42" s="42"/>
      <c r="E42" s="42"/>
      <c r="F42" s="42"/>
      <c r="G42" s="5"/>
      <c r="H42" s="48"/>
      <c r="I42" s="48"/>
      <c r="J42" s="48"/>
      <c r="K42" s="48"/>
      <c r="L42" s="37"/>
      <c r="M42" s="48"/>
      <c r="N42" s="48"/>
    </row>
    <row r="43" s="1" customFormat="1" ht="18" customHeight="1" spans="1:14">
      <c r="A43" s="49" t="s">
        <v>61</v>
      </c>
      <c r="B43" s="49" t="s">
        <v>62</v>
      </c>
      <c r="C43" s="49" t="s">
        <v>63</v>
      </c>
      <c r="D43" s="5"/>
      <c r="E43" s="5"/>
      <c r="F43" s="42"/>
      <c r="G43" s="42"/>
      <c r="H43" s="42"/>
      <c r="I43" s="42"/>
      <c r="J43" s="42"/>
      <c r="K43" s="42"/>
      <c r="L43" s="70"/>
      <c r="M43" s="42"/>
      <c r="N43" s="48"/>
    </row>
    <row r="44" s="1" customFormat="1" ht="18" customHeight="1" spans="1:15">
      <c r="A44" s="49" t="s">
        <v>64</v>
      </c>
      <c r="B44" s="49" t="s">
        <v>65</v>
      </c>
      <c r="C44" s="49">
        <v>6.97487235</v>
      </c>
      <c r="D44" s="5"/>
      <c r="E44" s="5"/>
      <c r="F44" s="5"/>
      <c r="G44" s="5"/>
      <c r="H44" s="46"/>
      <c r="I44" s="46"/>
      <c r="J44" s="46"/>
      <c r="K44" s="46"/>
      <c r="L44" s="42"/>
      <c r="M44" s="46"/>
      <c r="N44" s="5"/>
      <c r="O44" s="37"/>
    </row>
    <row r="45" s="1" customFormat="1" ht="18" customHeight="1" spans="1:17">
      <c r="A45" s="49" t="s">
        <v>66</v>
      </c>
      <c r="B45" s="49" t="s">
        <v>67</v>
      </c>
      <c r="C45" s="49">
        <v>0.88897875</v>
      </c>
      <c r="D45" s="5"/>
      <c r="E45" s="5"/>
      <c r="F45" s="5"/>
      <c r="G45" s="47"/>
      <c r="H45" s="37"/>
      <c r="I45" s="37"/>
      <c r="J45" s="37"/>
      <c r="K45" s="37"/>
      <c r="L45" s="5"/>
      <c r="M45" s="37"/>
      <c r="N45" s="46"/>
      <c r="O45" s="37"/>
      <c r="Q45" s="6"/>
    </row>
    <row r="46" s="1" customFormat="1" ht="18" customHeight="1" spans="1:15">
      <c r="A46" s="49" t="s">
        <v>68</v>
      </c>
      <c r="B46" s="49" t="s">
        <v>69</v>
      </c>
      <c r="C46" s="49">
        <v>0.06168455</v>
      </c>
      <c r="D46" s="42"/>
      <c r="E46" s="5"/>
      <c r="F46" s="5"/>
      <c r="G46" s="5"/>
      <c r="H46" s="5"/>
      <c r="I46" s="71"/>
      <c r="J46" s="71"/>
      <c r="K46" s="71"/>
      <c r="L46" s="5"/>
      <c r="M46" s="5"/>
      <c r="N46" s="37"/>
      <c r="O46" s="37"/>
    </row>
    <row r="47" s="1" customFormat="1" ht="18" customHeight="1" spans="1:17">
      <c r="A47" s="49" t="s">
        <v>70</v>
      </c>
      <c r="B47" s="49" t="s">
        <v>71</v>
      </c>
      <c r="C47" s="49">
        <v>1.8962</v>
      </c>
      <c r="D47" s="42"/>
      <c r="E47" s="5"/>
      <c r="F47" s="5"/>
      <c r="G47" s="5"/>
      <c r="H47" s="5"/>
      <c r="I47" s="5"/>
      <c r="J47" s="5"/>
      <c r="K47" s="5"/>
      <c r="L47" s="5"/>
      <c r="M47" s="5"/>
      <c r="N47" s="5"/>
      <c r="O47" s="37"/>
      <c r="Q47" s="6"/>
    </row>
    <row r="48" s="1" customFormat="1" ht="18" customHeight="1" spans="1:14">
      <c r="A48" s="49" t="s">
        <v>72</v>
      </c>
      <c r="B48" s="49" t="s">
        <v>73</v>
      </c>
      <c r="C48" s="49">
        <v>0.2251</v>
      </c>
      <c r="D48" s="42"/>
      <c r="L48" s="5"/>
      <c r="N48" s="5"/>
    </row>
    <row r="49" s="1" customFormat="1" ht="18" customHeight="1" spans="1:14">
      <c r="A49" s="49" t="s">
        <v>74</v>
      </c>
      <c r="B49" s="49" t="s">
        <v>75</v>
      </c>
      <c r="C49" s="49">
        <v>5.03621405</v>
      </c>
      <c r="D49" s="42"/>
      <c r="F49" s="3"/>
      <c r="G49" s="4"/>
      <c r="H49" s="5"/>
      <c r="I49" s="5"/>
      <c r="J49" s="5"/>
      <c r="K49" s="5"/>
      <c r="L49" s="5"/>
      <c r="M49" s="5"/>
      <c r="N49" s="5"/>
    </row>
    <row r="50" s="1" customFormat="1" ht="18" customHeight="1" spans="1:14">
      <c r="A50" s="49" t="s">
        <v>76</v>
      </c>
      <c r="B50" s="49" t="s">
        <v>77</v>
      </c>
      <c r="C50" s="49">
        <v>0.2093</v>
      </c>
      <c r="F50" s="3"/>
      <c r="G50" s="4"/>
      <c r="H50" s="5"/>
      <c r="I50" s="5"/>
      <c r="J50" s="5"/>
      <c r="K50" s="5"/>
      <c r="L50" s="5"/>
      <c r="M50" s="5"/>
      <c r="N50" s="5"/>
    </row>
    <row r="51" s="1" customFormat="1" ht="18" customHeight="1" spans="1:17">
      <c r="A51" s="49" t="s">
        <v>78</v>
      </c>
      <c r="B51" s="49" t="s">
        <v>79</v>
      </c>
      <c r="C51" s="49">
        <v>0.8637</v>
      </c>
      <c r="F51" s="3"/>
      <c r="G51" s="4"/>
      <c r="H51" s="5"/>
      <c r="I51" s="5"/>
      <c r="J51" s="5"/>
      <c r="K51" s="5"/>
      <c r="L51" s="5"/>
      <c r="M51" s="5"/>
      <c r="N51" s="5"/>
      <c r="Q51" s="6"/>
    </row>
    <row r="52" s="1" customFormat="1" ht="18" customHeight="1" spans="1:17">
      <c r="A52" s="49" t="s">
        <v>80</v>
      </c>
      <c r="B52" s="49" t="s">
        <v>81</v>
      </c>
      <c r="C52" s="49">
        <v>1.6659</v>
      </c>
      <c r="N52" s="5"/>
      <c r="Q52" s="6"/>
    </row>
    <row r="53" s="1" customFormat="1" ht="18" customHeight="1" spans="1:17">
      <c r="A53" s="49" t="s">
        <v>82</v>
      </c>
      <c r="B53" s="49" t="s">
        <v>83</v>
      </c>
      <c r="C53" s="49">
        <v>7.90901855</v>
      </c>
      <c r="N53" s="5"/>
      <c r="Q53" s="6"/>
    </row>
    <row r="54" s="1" customFormat="1" ht="18" customHeight="1" spans="1:17">
      <c r="A54" s="49" t="s">
        <v>84</v>
      </c>
      <c r="B54" s="49" t="s">
        <v>85</v>
      </c>
      <c r="C54" s="49">
        <v>0.000457</v>
      </c>
      <c r="N54" s="5"/>
      <c r="Q54" s="6"/>
    </row>
    <row r="55" ht="15.6" spans="1:3">
      <c r="A55" s="49" t="s">
        <v>86</v>
      </c>
      <c r="B55" s="49" t="s">
        <v>87</v>
      </c>
      <c r="C55" s="49">
        <v>1.8567</v>
      </c>
    </row>
    <row r="56" ht="15.6" spans="1:3">
      <c r="A56" s="49" t="s">
        <v>88</v>
      </c>
      <c r="B56" s="49" t="s">
        <v>89</v>
      </c>
      <c r="C56" s="49">
        <v>4.9463</v>
      </c>
    </row>
    <row r="57" ht="15.6" spans="1:3">
      <c r="A57" s="49" t="s">
        <v>90</v>
      </c>
      <c r="B57" s="49" t="s">
        <v>91</v>
      </c>
      <c r="C57" s="49">
        <v>8.8875867</v>
      </c>
    </row>
  </sheetData>
  <mergeCells count="24">
    <mergeCell ref="B29:D29"/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C3:C4"/>
    <mergeCell ref="C5:C7"/>
    <mergeCell ref="C8:C11"/>
    <mergeCell ref="C12:C13"/>
    <mergeCell ref="C16:C17"/>
    <mergeCell ref="C18:C22"/>
    <mergeCell ref="C23:C26"/>
    <mergeCell ref="O2:O5"/>
    <mergeCell ref="O6:O8"/>
    <mergeCell ref="O9:O13"/>
    <mergeCell ref="O14:O17"/>
    <mergeCell ref="O18:O21"/>
    <mergeCell ref="O22:O26"/>
    <mergeCell ref="O28:O29"/>
  </mergeCells>
  <conditionalFormatting sqref="Q2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{301f181e-5320-4587-82ce-83488ca3daba}</x14:id>
        </ext>
      </extLst>
    </cfRule>
  </conditionalFormatting>
  <conditionalFormatting sqref="Q2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{e2da94d6-0732-4ed0-8575-af10bbe53938}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{f0d6bd77-1b7c-4182-8829-602079091095}</x14:id>
        </ext>
      </extLst>
    </cfRule>
  </conditionalFormatting>
  <conditionalFormatting sqref="R30">
    <cfRule type="aboveAverage" dxfId="0" priority="16"/>
    <cfRule type="aboveAverage" dxfId="1" priority="15" aboveAverage="0"/>
  </conditionalFormatting>
  <conditionalFormatting sqref="R31">
    <cfRule type="aboveAverage" dxfId="0" priority="2"/>
    <cfRule type="aboveAverage" dxfId="1" priority="1" aboveAverage="0"/>
  </conditionalFormatting>
  <conditionalFormatting sqref="Q2:Q5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{401a9140-08c8-482f-85c5-550a68f01da5}</x14:id>
        </ext>
      </extLst>
    </cfRule>
  </conditionalFormatting>
  <conditionalFormatting sqref="Q6:Q8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{8eab9b2d-7bef-4b70-bfec-c1c5711d6f46}</x14:id>
        </ext>
      </extLst>
    </cfRule>
  </conditionalFormatting>
  <conditionalFormatting sqref="Q9:Q1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{43a6ce25-329e-4438-bcd9-05c2638dceb0}</x14:id>
        </ext>
      </extLst>
    </cfRule>
  </conditionalFormatting>
  <conditionalFormatting sqref="Q14:Q17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{4f539456-f1a1-4c8b-a228-fa93709c6c93}</x14:id>
        </ext>
      </extLst>
    </cfRule>
  </conditionalFormatting>
  <conditionalFormatting sqref="Q18:Q2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{5bcd5cfd-5411-4a14-9355-dcdea22f453a}</x14:id>
        </ext>
      </extLst>
    </cfRule>
  </conditionalFormatting>
  <conditionalFormatting sqref="Q22:Q2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{20538b34-06bc-4f4f-9bc5-cb8e89267a53}</x14:id>
        </ext>
      </extLst>
    </cfRule>
  </conditionalFormatting>
  <conditionalFormatting sqref="Q23:Q2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{b394ba74-11b3-47b8-931c-e72cc54989e5}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{88b79559-7ee4-489f-98ae-e2e5d9f01886}</x14:id>
        </ext>
      </extLst>
    </cfRule>
  </conditionalFormatting>
  <conditionalFormatting sqref="R3:R4">
    <cfRule type="aboveAverage" dxfId="0" priority="24"/>
    <cfRule type="aboveAverage" dxfId="1" priority="23" aboveAverage="0"/>
  </conditionalFormatting>
  <conditionalFormatting sqref="R6:R7">
    <cfRule type="aboveAverage" dxfId="0" priority="22"/>
    <cfRule type="aboveAverage" dxfId="1" priority="21" aboveAverage="0"/>
  </conditionalFormatting>
  <conditionalFormatting sqref="R9:R12">
    <cfRule type="aboveAverage" dxfId="0" priority="18"/>
    <cfRule type="aboveAverage" dxfId="1" priority="17" aboveAverage="0"/>
  </conditionalFormatting>
  <conditionalFormatting sqref="R14:R16">
    <cfRule type="aboveAverage" dxfId="0" priority="20"/>
    <cfRule type="aboveAverage" dxfId="1" priority="19" aboveAverage="0"/>
  </conditionalFormatting>
  <conditionalFormatting sqref="R18:R21">
    <cfRule type="aboveAverage" dxfId="0" priority="14"/>
    <cfRule type="aboveAverage" dxfId="1" priority="13" aboveAverage="0"/>
  </conditionalFormatting>
  <conditionalFormatting sqref="R22:R25">
    <cfRule type="aboveAverage" dxfId="0" priority="28"/>
    <cfRule type="aboveAverage" dxfId="1" priority="27" aboveAverage="0"/>
  </conditionalFormatting>
  <conditionalFormatting sqref="Q22 Q2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{ac381791-305b-4adc-be7f-f8cf33c6ec30}</x14:id>
        </ext>
      </extLst>
    </cfRule>
  </conditionalFormatting>
  <pageMargins left="0.75" right="0.75" top="1" bottom="1" header="0.511805555555556" footer="0.511805555555556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1f181e-5320-4587-82ce-83488ca3da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type="dataBar" id="{e2da94d6-0732-4ed0-8575-af10bbe539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f0d6bd77-1b7c-4182-8829-6020790910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type="dataBar" id="{401a9140-08c8-482f-85c5-550a68f01d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type="dataBar" id="{8eab9b2d-7bef-4b70-bfec-c1c5711d6f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type="dataBar" id="{43a6ce25-329e-4438-bcd9-05c2638dce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type="dataBar" id="{4f539456-f1a1-4c8b-a228-fa93709c6c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type="dataBar" id="{5bcd5cfd-5411-4a14-9355-dcdea22f45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type="dataBar" id="{20538b34-06bc-4f4f-9bc5-cb8e89267a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type="dataBar" id="{b394ba74-11b3-47b8-931c-e72cc54989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8b79559-7ee4-489f-98ae-e2e5d9f018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type="dataBar" id="{ac381791-305b-4adc-be7f-f8cf33c6ec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7"/>
  <sheetViews>
    <sheetView topLeftCell="A13" workbookViewId="0">
      <selection activeCell="A1" sqref="$A1:$XFD1048576"/>
    </sheetView>
  </sheetViews>
  <sheetFormatPr defaultColWidth="9" defaultRowHeight="17.4"/>
  <cols>
    <col min="1" max="1" width="9.5" style="2" customWidth="1"/>
    <col min="2" max="2" width="12.6296296296296" style="1" customWidth="1"/>
    <col min="3" max="3" width="11.25" style="1" customWidth="1"/>
    <col min="4" max="4" width="10" style="1" customWidth="1"/>
    <col min="5" max="5" width="10.1296296296296" style="1" customWidth="1"/>
    <col min="6" max="6" width="8.5" style="3" customWidth="1"/>
    <col min="7" max="7" width="11.25" style="4" customWidth="1"/>
    <col min="8" max="8" width="9.62962962962963" style="1" customWidth="1"/>
    <col min="9" max="9" width="8.62962962962963" style="1" customWidth="1"/>
    <col min="10" max="10" width="10" style="1" customWidth="1"/>
    <col min="11" max="11" width="10.75" style="1" customWidth="1"/>
    <col min="12" max="12" width="16.5555555555556" style="1" customWidth="1"/>
    <col min="13" max="13" width="15.8888888888889" style="1" customWidth="1"/>
    <col min="14" max="14" width="13.3796296296296" style="5" customWidth="1"/>
    <col min="15" max="15" width="12.5" style="1" customWidth="1"/>
    <col min="16" max="16" width="13.3796296296296" style="1" customWidth="1"/>
    <col min="17" max="17" width="19.3796296296296" style="6" customWidth="1"/>
    <col min="18" max="18" width="13.6296296296296" style="1" customWidth="1"/>
    <col min="19" max="19" width="9" style="1"/>
  </cols>
  <sheetData>
    <row r="1" s="1" customFormat="1" ht="18" customHeight="1" spans="1:18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50" t="s">
        <v>16</v>
      </c>
      <c r="J1" s="51" t="s">
        <v>17</v>
      </c>
      <c r="K1" s="52" t="s">
        <v>18</v>
      </c>
      <c r="L1" s="53" t="s">
        <v>3</v>
      </c>
      <c r="M1" s="54" t="s">
        <v>4</v>
      </c>
      <c r="N1" s="55"/>
      <c r="O1" s="56" t="s">
        <v>11</v>
      </c>
      <c r="P1" s="56" t="s">
        <v>9</v>
      </c>
      <c r="Q1" s="72" t="s">
        <v>13</v>
      </c>
      <c r="R1" s="73" t="s">
        <v>15</v>
      </c>
    </row>
    <row r="2" s="1" customFormat="1" ht="18" customHeight="1" spans="1:18">
      <c r="A2" s="11">
        <v>43423</v>
      </c>
      <c r="B2" s="12" t="s">
        <v>19</v>
      </c>
      <c r="C2" s="12">
        <f>F2</f>
        <v>1301</v>
      </c>
      <c r="D2" s="12" t="s">
        <v>20</v>
      </c>
      <c r="E2" s="12">
        <v>1278</v>
      </c>
      <c r="F2" s="12">
        <v>1301</v>
      </c>
      <c r="G2" s="13">
        <f t="shared" ref="G2:G13" si="0">F2-E2</f>
        <v>23</v>
      </c>
      <c r="H2" s="14">
        <v>3.57383784083498</v>
      </c>
      <c r="I2" s="27">
        <v>65</v>
      </c>
      <c r="J2" s="27">
        <v>557</v>
      </c>
      <c r="K2" s="14">
        <v>2.33572710951526</v>
      </c>
      <c r="L2" s="57">
        <v>391885.15</v>
      </c>
      <c r="M2" s="58">
        <v>109653.87</v>
      </c>
      <c r="N2" s="37"/>
      <c r="O2" s="12" t="s">
        <v>21</v>
      </c>
      <c r="P2" s="12" t="s">
        <v>22</v>
      </c>
      <c r="Q2" s="60">
        <f>F3</f>
        <v>3435</v>
      </c>
      <c r="R2" s="74">
        <f>H3</f>
        <v>3.23820924453984</v>
      </c>
    </row>
    <row r="3" s="1" customFormat="1" ht="18" customHeight="1" spans="1:18">
      <c r="A3" s="15"/>
      <c r="B3" s="12" t="s">
        <v>23</v>
      </c>
      <c r="C3" s="16">
        <f>F3+F4</f>
        <v>3636</v>
      </c>
      <c r="D3" s="12" t="s">
        <v>21</v>
      </c>
      <c r="E3" s="12">
        <v>3652</v>
      </c>
      <c r="F3" s="12">
        <v>3435</v>
      </c>
      <c r="G3" s="17">
        <f t="shared" si="0"/>
        <v>-217</v>
      </c>
      <c r="H3" s="14">
        <v>3.23820924453984</v>
      </c>
      <c r="I3" s="12">
        <v>79</v>
      </c>
      <c r="J3" s="12">
        <v>635</v>
      </c>
      <c r="K3" s="14">
        <v>5.40944881889764</v>
      </c>
      <c r="L3" s="1">
        <v>1097906.117</v>
      </c>
      <c r="M3" s="58">
        <v>339047.304880392</v>
      </c>
      <c r="N3" s="49"/>
      <c r="O3" s="12"/>
      <c r="P3" s="12" t="s">
        <v>24</v>
      </c>
      <c r="Q3" s="60">
        <f>F16</f>
        <v>553</v>
      </c>
      <c r="R3" s="14">
        <f>H16</f>
        <v>2.9</v>
      </c>
    </row>
    <row r="4" s="1" customFormat="1" ht="18" customHeight="1" spans="1:18">
      <c r="A4" s="15"/>
      <c r="B4" s="12"/>
      <c r="C4" s="18"/>
      <c r="D4" s="12" t="s">
        <v>25</v>
      </c>
      <c r="E4" s="12">
        <v>163</v>
      </c>
      <c r="F4" s="12">
        <v>201</v>
      </c>
      <c r="G4" s="17">
        <f t="shared" si="0"/>
        <v>38</v>
      </c>
      <c r="H4" s="14">
        <v>4.24764426703634</v>
      </c>
      <c r="I4" s="12">
        <v>0</v>
      </c>
      <c r="J4" s="12">
        <v>29</v>
      </c>
      <c r="K4" s="14">
        <v>6.93103448275862</v>
      </c>
      <c r="L4" s="57">
        <v>74946.2425</v>
      </c>
      <c r="M4" s="58">
        <v>17644.19</v>
      </c>
      <c r="N4" s="49"/>
      <c r="O4" s="12"/>
      <c r="P4" s="12" t="s">
        <v>26</v>
      </c>
      <c r="Q4" s="75">
        <f>F18</f>
        <v>835</v>
      </c>
      <c r="R4" s="64">
        <f>H18</f>
        <v>2.47307912617894</v>
      </c>
    </row>
    <row r="5" s="1" customFormat="1" ht="18" customHeight="1" spans="1:18">
      <c r="A5" s="15"/>
      <c r="B5" s="16" t="s">
        <v>27</v>
      </c>
      <c r="C5" s="16">
        <f>F5+F6+F7</f>
        <v>259</v>
      </c>
      <c r="D5" s="12" t="s">
        <v>28</v>
      </c>
      <c r="E5" s="12">
        <v>280</v>
      </c>
      <c r="F5" s="12">
        <v>183</v>
      </c>
      <c r="G5" s="13">
        <f t="shared" si="0"/>
        <v>-97</v>
      </c>
      <c r="H5" s="14">
        <v>2.62</v>
      </c>
      <c r="I5" s="12">
        <v>18</v>
      </c>
      <c r="J5" s="12">
        <v>130</v>
      </c>
      <c r="K5" s="14">
        <v>1.4</v>
      </c>
      <c r="L5" s="1">
        <v>80900.89</v>
      </c>
      <c r="M5" s="58">
        <v>30809</v>
      </c>
      <c r="N5" s="37"/>
      <c r="O5" s="12"/>
      <c r="P5" s="23" t="s">
        <v>29</v>
      </c>
      <c r="Q5" s="76">
        <f>SUM(Q2:Q4)</f>
        <v>4823</v>
      </c>
      <c r="R5" s="77">
        <f>AVERAGE(R2:R4)</f>
        <v>2.87042945690626</v>
      </c>
    </row>
    <row r="6" s="1" customFormat="1" ht="18" customHeight="1" spans="1:18">
      <c r="A6" s="15"/>
      <c r="B6" s="19"/>
      <c r="C6" s="19"/>
      <c r="D6" s="12" t="s">
        <v>30</v>
      </c>
      <c r="E6" s="12">
        <v>40</v>
      </c>
      <c r="F6" s="12">
        <v>52</v>
      </c>
      <c r="G6" s="13">
        <f t="shared" si="0"/>
        <v>12</v>
      </c>
      <c r="H6" s="14">
        <v>2.69</v>
      </c>
      <c r="I6" s="12">
        <v>0</v>
      </c>
      <c r="J6" s="12">
        <v>25</v>
      </c>
      <c r="K6" s="14">
        <v>2.08</v>
      </c>
      <c r="L6" s="57">
        <v>8918.49</v>
      </c>
      <c r="M6" s="58">
        <v>3313.06</v>
      </c>
      <c r="N6" s="37"/>
      <c r="O6" s="12" t="s">
        <v>25</v>
      </c>
      <c r="P6" s="12" t="s">
        <v>22</v>
      </c>
      <c r="Q6" s="60">
        <f>F4</f>
        <v>201</v>
      </c>
      <c r="R6" s="14">
        <f>H4</f>
        <v>4.24764426703634</v>
      </c>
    </row>
    <row r="7" s="1" customFormat="1" ht="18" customHeight="1" spans="1:18">
      <c r="A7" s="15"/>
      <c r="B7" s="18"/>
      <c r="C7" s="18"/>
      <c r="D7" s="12" t="s">
        <v>31</v>
      </c>
      <c r="E7" s="12">
        <v>42</v>
      </c>
      <c r="F7" s="12">
        <v>24</v>
      </c>
      <c r="G7" s="13">
        <f t="shared" si="0"/>
        <v>-18</v>
      </c>
      <c r="H7" s="14">
        <v>1.33</v>
      </c>
      <c r="I7" s="12">
        <v>3</v>
      </c>
      <c r="J7" s="12">
        <v>35</v>
      </c>
      <c r="K7" s="14">
        <v>0.69</v>
      </c>
      <c r="L7" s="57">
        <v>8984.61</v>
      </c>
      <c r="M7" s="58">
        <v>6751.54</v>
      </c>
      <c r="O7" s="12"/>
      <c r="P7" s="12" t="s">
        <v>26</v>
      </c>
      <c r="Q7" s="75">
        <f>F19</f>
        <v>62</v>
      </c>
      <c r="R7" s="65">
        <f>H19</f>
        <v>2.7094554171782</v>
      </c>
    </row>
    <row r="8" s="1" customFormat="1" ht="18" customHeight="1" spans="1:18">
      <c r="A8" s="15"/>
      <c r="B8" s="16" t="s">
        <v>32</v>
      </c>
      <c r="C8" s="16">
        <f>F8+F9+F10+F11</f>
        <v>1318</v>
      </c>
      <c r="D8" s="12" t="s">
        <v>33</v>
      </c>
      <c r="E8" s="12">
        <v>756</v>
      </c>
      <c r="F8" s="12">
        <v>814</v>
      </c>
      <c r="G8" s="17">
        <f t="shared" si="0"/>
        <v>58</v>
      </c>
      <c r="H8" s="14">
        <v>4.00614949175758</v>
      </c>
      <c r="I8" s="12">
        <v>32</v>
      </c>
      <c r="J8" s="12">
        <v>221</v>
      </c>
      <c r="K8" s="14">
        <v>3.68325791855204</v>
      </c>
      <c r="L8" s="57">
        <v>197366.4</v>
      </c>
      <c r="M8" s="58">
        <v>49265.86</v>
      </c>
      <c r="N8" s="37"/>
      <c r="O8" s="12"/>
      <c r="P8" s="23" t="s">
        <v>29</v>
      </c>
      <c r="Q8" s="76">
        <f>SUM(Q6:Q7)</f>
        <v>263</v>
      </c>
      <c r="R8" s="77">
        <f>AVERAGE(R6:R7)</f>
        <v>3.47854984210727</v>
      </c>
    </row>
    <row r="9" s="1" customFormat="1" ht="18" customHeight="1" spans="1:18">
      <c r="A9" s="15"/>
      <c r="B9" s="19"/>
      <c r="C9" s="19"/>
      <c r="D9" s="12" t="s">
        <v>31</v>
      </c>
      <c r="E9" s="12">
        <v>178</v>
      </c>
      <c r="F9" s="12">
        <v>134</v>
      </c>
      <c r="G9" s="17">
        <f t="shared" si="0"/>
        <v>-44</v>
      </c>
      <c r="H9" s="14">
        <v>3.22820172827396</v>
      </c>
      <c r="I9" s="12">
        <v>18</v>
      </c>
      <c r="J9" s="12">
        <v>79</v>
      </c>
      <c r="K9" s="14">
        <v>1.69620253164557</v>
      </c>
      <c r="L9" s="57">
        <v>35082.45</v>
      </c>
      <c r="M9" s="58">
        <v>10867.49</v>
      </c>
      <c r="N9" s="37"/>
      <c r="O9" s="59" t="s">
        <v>31</v>
      </c>
      <c r="P9" s="12" t="s">
        <v>34</v>
      </c>
      <c r="Q9" s="75">
        <f>F9</f>
        <v>134</v>
      </c>
      <c r="R9" s="74">
        <f>H9</f>
        <v>3.22820172827396</v>
      </c>
    </row>
    <row r="10" s="1" customFormat="1" ht="18" customHeight="1" spans="1:18">
      <c r="A10" s="15"/>
      <c r="B10" s="19"/>
      <c r="C10" s="19"/>
      <c r="D10" s="12" t="s">
        <v>35</v>
      </c>
      <c r="E10" s="12">
        <v>268</v>
      </c>
      <c r="F10" s="12">
        <v>293</v>
      </c>
      <c r="G10" s="17">
        <f t="shared" si="0"/>
        <v>25</v>
      </c>
      <c r="H10" s="14">
        <v>6.77639297446344</v>
      </c>
      <c r="I10" s="12">
        <v>22</v>
      </c>
      <c r="J10" s="12">
        <v>108</v>
      </c>
      <c r="K10" s="14">
        <v>2.71296296296296</v>
      </c>
      <c r="L10" s="57">
        <v>161830.09</v>
      </c>
      <c r="M10" s="58">
        <v>23881.45</v>
      </c>
      <c r="N10" s="37"/>
      <c r="O10" s="59"/>
      <c r="P10" s="12" t="s">
        <v>26</v>
      </c>
      <c r="Q10" s="75">
        <f>F20</f>
        <v>341</v>
      </c>
      <c r="R10" s="65">
        <f>H20</f>
        <v>2.24777915387587</v>
      </c>
    </row>
    <row r="11" s="1" customFormat="1" ht="18" customHeight="1" spans="1:18">
      <c r="A11" s="15"/>
      <c r="B11" s="19"/>
      <c r="C11" s="19"/>
      <c r="D11" s="12" t="s">
        <v>36</v>
      </c>
      <c r="E11" s="12">
        <v>63</v>
      </c>
      <c r="F11" s="12">
        <v>77</v>
      </c>
      <c r="G11" s="17">
        <f t="shared" si="0"/>
        <v>14</v>
      </c>
      <c r="H11" s="14">
        <v>8.52357422886308</v>
      </c>
      <c r="I11" s="12">
        <v>4</v>
      </c>
      <c r="J11" s="12">
        <v>26</v>
      </c>
      <c r="K11" s="14">
        <v>2.96153846153846</v>
      </c>
      <c r="L11" s="1">
        <v>51853.59</v>
      </c>
      <c r="M11" s="58">
        <v>6083.55</v>
      </c>
      <c r="N11" s="37"/>
      <c r="O11" s="59"/>
      <c r="P11" s="12" t="s">
        <v>37</v>
      </c>
      <c r="Q11" s="78">
        <f>F25</f>
        <v>56</v>
      </c>
      <c r="R11" s="74">
        <f>H25</f>
        <v>3.30948509464098</v>
      </c>
    </row>
    <row r="12" s="1" customFormat="1" ht="18" customHeight="1" spans="1:18">
      <c r="A12" s="15"/>
      <c r="B12" s="16" t="s">
        <v>38</v>
      </c>
      <c r="C12" s="16">
        <f>F12+F13</f>
        <v>298</v>
      </c>
      <c r="D12" s="12" t="s">
        <v>39</v>
      </c>
      <c r="E12" s="12">
        <v>228</v>
      </c>
      <c r="F12" s="12">
        <v>203</v>
      </c>
      <c r="G12" s="13">
        <f t="shared" si="0"/>
        <v>-25</v>
      </c>
      <c r="H12" s="20">
        <v>3.3270647606201</v>
      </c>
      <c r="I12" s="12">
        <v>10</v>
      </c>
      <c r="J12" s="12">
        <v>53</v>
      </c>
      <c r="K12" s="14">
        <v>3.83018867924528</v>
      </c>
      <c r="L12" s="57">
        <v>112377.7656</v>
      </c>
      <c r="M12" s="58">
        <v>33776.84947108</v>
      </c>
      <c r="N12" s="37"/>
      <c r="O12" s="59"/>
      <c r="P12" s="12" t="s">
        <v>40</v>
      </c>
      <c r="Q12" s="78">
        <f>F7</f>
        <v>24</v>
      </c>
      <c r="R12" s="74">
        <f>H7</f>
        <v>1.33</v>
      </c>
    </row>
    <row r="13" s="1" customFormat="1" ht="18" customHeight="1" spans="1:18">
      <c r="A13" s="15"/>
      <c r="B13" s="18"/>
      <c r="C13" s="18"/>
      <c r="D13" s="12" t="s">
        <v>28</v>
      </c>
      <c r="E13" s="12">
        <v>171</v>
      </c>
      <c r="F13" s="12">
        <v>95</v>
      </c>
      <c r="G13" s="13">
        <f t="shared" si="0"/>
        <v>-76</v>
      </c>
      <c r="H13" s="20">
        <v>2.52735322782567</v>
      </c>
      <c r="I13" s="12">
        <v>5</v>
      </c>
      <c r="J13" s="12">
        <v>20</v>
      </c>
      <c r="K13" s="14">
        <v>4.75</v>
      </c>
      <c r="L13" s="57">
        <v>47440.353714</v>
      </c>
      <c r="M13" s="58">
        <v>18770.7650801205</v>
      </c>
      <c r="N13" s="37"/>
      <c r="O13" s="59"/>
      <c r="P13" s="23" t="s">
        <v>29</v>
      </c>
      <c r="Q13" s="60">
        <f>SUM(Q9:Q12)</f>
        <v>555</v>
      </c>
      <c r="R13" s="77">
        <f>AVERAGE(R9:R11)</f>
        <v>2.92848865893027</v>
      </c>
    </row>
    <row r="14" s="1" customFormat="1" ht="18" customHeight="1" spans="1:18">
      <c r="A14" s="22"/>
      <c r="B14" s="23" t="s">
        <v>7</v>
      </c>
      <c r="C14" s="23">
        <f t="shared" ref="C14:G14" si="1">SUM(C2:C13)</f>
        <v>6812</v>
      </c>
      <c r="D14" s="23"/>
      <c r="E14" s="23">
        <f t="shared" si="1"/>
        <v>7119</v>
      </c>
      <c r="F14" s="23">
        <f t="shared" si="1"/>
        <v>6812</v>
      </c>
      <c r="G14" s="24">
        <f t="shared" si="1"/>
        <v>-307</v>
      </c>
      <c r="H14" s="25">
        <f>L14/M14</f>
        <v>3.49225207582601</v>
      </c>
      <c r="I14" s="23">
        <f>SUM(I3:I13)</f>
        <v>191</v>
      </c>
      <c r="J14" s="23">
        <f t="shared" ref="J14:M14" si="2">SUM(J2:J13)</f>
        <v>1918</v>
      </c>
      <c r="K14" s="25"/>
      <c r="L14" s="81">
        <f t="shared" si="2"/>
        <v>2269492.148814</v>
      </c>
      <c r="M14" s="67">
        <f t="shared" si="2"/>
        <v>649864.929431592</v>
      </c>
      <c r="N14" s="37"/>
      <c r="O14" s="12" t="s">
        <v>33</v>
      </c>
      <c r="P14" s="12" t="s">
        <v>34</v>
      </c>
      <c r="Q14" s="78">
        <f>F8</f>
        <v>814</v>
      </c>
      <c r="R14" s="74">
        <f>H8</f>
        <v>4.00614949175758</v>
      </c>
    </row>
    <row r="15" s="1" customFormat="1" ht="18" customHeight="1" spans="1:18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50" t="s">
        <v>16</v>
      </c>
      <c r="J15" s="51" t="s">
        <v>17</v>
      </c>
      <c r="K15" s="52" t="s">
        <v>18</v>
      </c>
      <c r="L15" s="53" t="s">
        <v>3</v>
      </c>
      <c r="M15" s="54" t="s">
        <v>4</v>
      </c>
      <c r="N15" s="55"/>
      <c r="O15" s="12"/>
      <c r="P15" s="12" t="s">
        <v>26</v>
      </c>
      <c r="Q15" s="75">
        <f>F21</f>
        <v>0</v>
      </c>
      <c r="R15" s="68"/>
    </row>
    <row r="16" s="1" customFormat="1" ht="18" customHeight="1" spans="1:18">
      <c r="A16" s="11">
        <v>43423</v>
      </c>
      <c r="B16" s="26" t="s">
        <v>41</v>
      </c>
      <c r="C16" s="26">
        <f>F16+F17</f>
        <v>884</v>
      </c>
      <c r="D16" s="12" t="s">
        <v>21</v>
      </c>
      <c r="E16" s="27">
        <v>693</v>
      </c>
      <c r="F16" s="27">
        <v>553</v>
      </c>
      <c r="G16" s="13">
        <f t="shared" ref="G16:G27" si="3">F16-E16</f>
        <v>-140</v>
      </c>
      <c r="H16" s="14">
        <v>2.9</v>
      </c>
      <c r="I16" s="12">
        <v>35</v>
      </c>
      <c r="J16" s="12">
        <v>130</v>
      </c>
      <c r="K16" s="14">
        <v>4.3</v>
      </c>
      <c r="L16" s="37">
        <v>147792.04</v>
      </c>
      <c r="M16" s="57">
        <v>51639.7266</v>
      </c>
      <c r="N16" s="37"/>
      <c r="O16" s="12"/>
      <c r="P16" s="12" t="s">
        <v>37</v>
      </c>
      <c r="Q16" s="78">
        <f>F24</f>
        <v>83</v>
      </c>
      <c r="R16" s="74">
        <f>H24</f>
        <v>2.84871747064337</v>
      </c>
    </row>
    <row r="17" s="1" customFormat="1" ht="18" customHeight="1" spans="1:18">
      <c r="A17" s="15"/>
      <c r="B17" s="28"/>
      <c r="C17" s="28"/>
      <c r="D17" s="12" t="s">
        <v>20</v>
      </c>
      <c r="E17" s="27">
        <v>278</v>
      </c>
      <c r="F17" s="27">
        <v>331</v>
      </c>
      <c r="G17" s="13">
        <f t="shared" si="3"/>
        <v>53</v>
      </c>
      <c r="H17" s="14">
        <v>3.4</v>
      </c>
      <c r="I17" s="12">
        <v>19</v>
      </c>
      <c r="J17" s="12">
        <v>67</v>
      </c>
      <c r="K17" s="14">
        <v>4.9</v>
      </c>
      <c r="L17" s="57">
        <v>100133.88</v>
      </c>
      <c r="M17" s="58">
        <v>29780.6355</v>
      </c>
      <c r="N17" s="37"/>
      <c r="O17" s="12"/>
      <c r="P17" s="23" t="s">
        <v>29</v>
      </c>
      <c r="Q17" s="60">
        <f>SUM(Q14:Q16)</f>
        <v>897</v>
      </c>
      <c r="R17" s="77">
        <f>AVERAGE(R14:R16)</f>
        <v>3.42743348120047</v>
      </c>
    </row>
    <row r="18" s="1" customFormat="1" ht="18" customHeight="1" spans="1:18">
      <c r="A18" s="15"/>
      <c r="B18" s="26" t="s">
        <v>42</v>
      </c>
      <c r="C18" s="26">
        <f>SUM(F18:F22)</f>
        <v>2018</v>
      </c>
      <c r="D18" s="12" t="s">
        <v>21</v>
      </c>
      <c r="E18" s="27">
        <v>889</v>
      </c>
      <c r="F18" s="27">
        <v>835</v>
      </c>
      <c r="G18" s="13">
        <f t="shared" si="3"/>
        <v>-54</v>
      </c>
      <c r="H18" s="14">
        <v>2.47307912617894</v>
      </c>
      <c r="I18" s="12">
        <v>19</v>
      </c>
      <c r="J18" s="12">
        <v>111</v>
      </c>
      <c r="K18" s="14">
        <v>7.52252252252252</v>
      </c>
      <c r="L18" s="57">
        <v>244540.165080511</v>
      </c>
      <c r="M18" s="58">
        <v>98880.8495821727</v>
      </c>
      <c r="N18" s="49"/>
      <c r="O18" s="12" t="s">
        <v>28</v>
      </c>
      <c r="P18" s="12" t="s">
        <v>40</v>
      </c>
      <c r="Q18" s="76">
        <f>F5</f>
        <v>183</v>
      </c>
      <c r="R18" s="14">
        <f>H5</f>
        <v>2.62</v>
      </c>
    </row>
    <row r="19" s="1" customFormat="1" ht="18" customHeight="1" spans="1:18">
      <c r="A19" s="15"/>
      <c r="B19" s="28"/>
      <c r="C19" s="28"/>
      <c r="D19" s="12" t="s">
        <v>25</v>
      </c>
      <c r="E19" s="27">
        <v>85</v>
      </c>
      <c r="F19" s="27">
        <v>62</v>
      </c>
      <c r="G19" s="17">
        <f t="shared" si="3"/>
        <v>-23</v>
      </c>
      <c r="H19" s="14">
        <v>2.7094554171782</v>
      </c>
      <c r="I19" s="12">
        <v>19</v>
      </c>
      <c r="J19" s="12">
        <v>20</v>
      </c>
      <c r="K19" s="14">
        <v>3.1</v>
      </c>
      <c r="L19" s="57">
        <v>28997.7767896843</v>
      </c>
      <c r="M19" s="85">
        <v>10702.4373259053</v>
      </c>
      <c r="N19" s="49"/>
      <c r="O19" s="12"/>
      <c r="P19" s="12" t="s">
        <v>43</v>
      </c>
      <c r="Q19" s="76">
        <f>F13</f>
        <v>95</v>
      </c>
      <c r="R19" s="14">
        <f>H13</f>
        <v>2.52735322782567</v>
      </c>
    </row>
    <row r="20" s="1" customFormat="1" ht="18" customHeight="1" spans="1:18">
      <c r="A20" s="15"/>
      <c r="B20" s="28"/>
      <c r="C20" s="28"/>
      <c r="D20" s="12" t="s">
        <v>31</v>
      </c>
      <c r="E20" s="27">
        <v>530</v>
      </c>
      <c r="F20" s="27">
        <v>341</v>
      </c>
      <c r="G20" s="17">
        <f t="shared" si="3"/>
        <v>-189</v>
      </c>
      <c r="H20" s="14">
        <v>2.24777915387587</v>
      </c>
      <c r="I20" s="12">
        <v>12</v>
      </c>
      <c r="J20" s="12">
        <v>80</v>
      </c>
      <c r="K20" s="14">
        <v>4.2625</v>
      </c>
      <c r="L20" s="57">
        <v>106007.049345418</v>
      </c>
      <c r="M20" s="85">
        <v>47160.7938718663</v>
      </c>
      <c r="N20" s="49"/>
      <c r="O20" s="12"/>
      <c r="P20" s="12" t="s">
        <v>37</v>
      </c>
      <c r="Q20" s="79">
        <f>F23</f>
        <v>309</v>
      </c>
      <c r="R20" s="74">
        <f>H23</f>
        <v>3.09511988670147</v>
      </c>
    </row>
    <row r="21" s="1" customFormat="1" ht="18" customHeight="1" spans="1:18">
      <c r="A21" s="15"/>
      <c r="B21" s="28"/>
      <c r="C21" s="28"/>
      <c r="D21" s="12" t="s">
        <v>33</v>
      </c>
      <c r="E21" s="27">
        <v>0</v>
      </c>
      <c r="F21" s="27">
        <v>0</v>
      </c>
      <c r="G21" s="17">
        <f t="shared" si="3"/>
        <v>0</v>
      </c>
      <c r="H21" s="14"/>
      <c r="I21" s="12">
        <v>0</v>
      </c>
      <c r="J21" s="12">
        <v>0</v>
      </c>
      <c r="K21" s="14"/>
      <c r="L21" s="57">
        <v>0</v>
      </c>
      <c r="M21" s="85">
        <v>0</v>
      </c>
      <c r="N21" s="49"/>
      <c r="O21" s="12"/>
      <c r="P21" s="23" t="s">
        <v>29</v>
      </c>
      <c r="Q21" s="76">
        <f>Q20+Q19+Q18</f>
        <v>587</v>
      </c>
      <c r="R21" s="77">
        <f>AVERAGE(R18:R20)</f>
        <v>2.74749103817572</v>
      </c>
    </row>
    <row r="22" s="1" customFormat="1" ht="18" customHeight="1" spans="1:18">
      <c r="A22" s="15"/>
      <c r="B22" s="29"/>
      <c r="C22" s="29"/>
      <c r="D22" s="12" t="s">
        <v>20</v>
      </c>
      <c r="E22" s="27">
        <v>922</v>
      </c>
      <c r="F22" s="27">
        <v>780</v>
      </c>
      <c r="G22" s="13">
        <f t="shared" si="3"/>
        <v>-142</v>
      </c>
      <c r="H22" s="14">
        <v>2.88073479712803</v>
      </c>
      <c r="I22" s="12">
        <v>21</v>
      </c>
      <c r="J22" s="12">
        <v>132</v>
      </c>
      <c r="K22" s="14">
        <v>5.90909090909091</v>
      </c>
      <c r="L22" s="57">
        <v>246791.908123485</v>
      </c>
      <c r="M22" s="85">
        <v>85669.7771587744</v>
      </c>
      <c r="N22" s="49"/>
      <c r="O22" s="16" t="s">
        <v>20</v>
      </c>
      <c r="P22" s="12" t="s">
        <v>44</v>
      </c>
      <c r="Q22" s="78">
        <f>F2</f>
        <v>1301</v>
      </c>
      <c r="R22" s="14">
        <f>H2</f>
        <v>3.57383784083498</v>
      </c>
    </row>
    <row r="23" s="1" customFormat="1" ht="18" customHeight="1" spans="1:19">
      <c r="A23" s="15"/>
      <c r="B23" s="26" t="s">
        <v>45</v>
      </c>
      <c r="C23" s="26">
        <f>SUM(F23:F26)</f>
        <v>570</v>
      </c>
      <c r="D23" s="30" t="s">
        <v>28</v>
      </c>
      <c r="E23" s="12">
        <v>301</v>
      </c>
      <c r="F23" s="12">
        <v>309</v>
      </c>
      <c r="G23" s="17">
        <f t="shared" si="3"/>
        <v>8</v>
      </c>
      <c r="H23" s="74">
        <v>3.09511988670147</v>
      </c>
      <c r="I23" s="12">
        <v>15</v>
      </c>
      <c r="J23" s="12">
        <v>40</v>
      </c>
      <c r="K23" s="14">
        <v>7.725</v>
      </c>
      <c r="L23" s="57">
        <v>139610.0251695</v>
      </c>
      <c r="M23" s="58">
        <v>45106.5</v>
      </c>
      <c r="N23" s="37"/>
      <c r="O23" s="19"/>
      <c r="P23" s="31" t="s">
        <v>26</v>
      </c>
      <c r="Q23" s="78">
        <f>F22</f>
        <v>780</v>
      </c>
      <c r="R23" s="14">
        <f>H22</f>
        <v>2.88073479712803</v>
      </c>
      <c r="S23" s="37"/>
    </row>
    <row r="24" s="1" customFormat="1" ht="18" customHeight="1" spans="1:18">
      <c r="A24" s="15"/>
      <c r="B24" s="28"/>
      <c r="C24" s="28"/>
      <c r="D24" s="30" t="s">
        <v>33</v>
      </c>
      <c r="E24" s="12">
        <v>83</v>
      </c>
      <c r="F24" s="12">
        <v>83</v>
      </c>
      <c r="G24" s="13">
        <f t="shared" si="3"/>
        <v>0</v>
      </c>
      <c r="H24" s="74">
        <v>2.84871747064337</v>
      </c>
      <c r="I24" s="12">
        <v>16</v>
      </c>
      <c r="J24" s="12">
        <v>40</v>
      </c>
      <c r="K24" s="14">
        <v>2.075</v>
      </c>
      <c r="L24" s="57">
        <v>25836.4431</v>
      </c>
      <c r="M24" s="58">
        <v>9069.5</v>
      </c>
      <c r="N24" s="37"/>
      <c r="O24" s="19"/>
      <c r="P24" s="31" t="s">
        <v>24</v>
      </c>
      <c r="Q24" s="78">
        <f>F17</f>
        <v>331</v>
      </c>
      <c r="R24" s="14">
        <f>H17</f>
        <v>3.4</v>
      </c>
    </row>
    <row r="25" s="1" customFormat="1" ht="18" customHeight="1" spans="1:18">
      <c r="A25" s="15"/>
      <c r="B25" s="28"/>
      <c r="C25" s="28"/>
      <c r="D25" s="30" t="s">
        <v>31</v>
      </c>
      <c r="E25" s="12">
        <v>60</v>
      </c>
      <c r="F25" s="12">
        <v>56</v>
      </c>
      <c r="G25" s="13">
        <f t="shared" si="3"/>
        <v>-4</v>
      </c>
      <c r="H25" s="74">
        <v>3.30948509464098</v>
      </c>
      <c r="I25" s="12">
        <v>17</v>
      </c>
      <c r="J25" s="12">
        <v>28</v>
      </c>
      <c r="K25" s="14">
        <v>2</v>
      </c>
      <c r="L25" s="57">
        <v>19580.8002264</v>
      </c>
      <c r="M25" s="58">
        <v>5916.57</v>
      </c>
      <c r="N25" s="37"/>
      <c r="O25" s="19"/>
      <c r="P25" s="31" t="s">
        <v>46</v>
      </c>
      <c r="Q25" s="78">
        <f>F27</f>
        <v>75</v>
      </c>
      <c r="R25" s="14">
        <f>H27</f>
        <v>2.6</v>
      </c>
    </row>
    <row r="26" s="1" customFormat="1" ht="18" customHeight="1" spans="1:18">
      <c r="A26" s="15"/>
      <c r="B26" s="28"/>
      <c r="C26" s="28"/>
      <c r="D26" s="30" t="s">
        <v>47</v>
      </c>
      <c r="E26" s="12">
        <v>156</v>
      </c>
      <c r="F26" s="12">
        <v>122</v>
      </c>
      <c r="G26" s="13">
        <f t="shared" si="3"/>
        <v>-34</v>
      </c>
      <c r="H26" s="84">
        <v>1.66169652388871</v>
      </c>
      <c r="I26" s="12">
        <v>15</v>
      </c>
      <c r="J26" s="12">
        <v>58</v>
      </c>
      <c r="K26" s="62">
        <v>2.10344827586207</v>
      </c>
      <c r="L26" s="57">
        <v>37388.803232175</v>
      </c>
      <c r="M26" s="58">
        <v>22500.38</v>
      </c>
      <c r="N26" s="37"/>
      <c r="O26" s="18"/>
      <c r="P26" s="23" t="s">
        <v>29</v>
      </c>
      <c r="Q26" s="60">
        <f>SUM(Q22:Q25)</f>
        <v>2487</v>
      </c>
      <c r="R26" s="80">
        <f>AVERAGE(R22:R25)</f>
        <v>3.11364315949075</v>
      </c>
    </row>
    <row r="27" s="1" customFormat="1" ht="18" customHeight="1" spans="1:18">
      <c r="A27" s="15"/>
      <c r="B27" s="31" t="s">
        <v>48</v>
      </c>
      <c r="C27" s="31">
        <f>F27</f>
        <v>75</v>
      </c>
      <c r="D27" s="30" t="s">
        <v>20</v>
      </c>
      <c r="E27" s="12">
        <v>78</v>
      </c>
      <c r="F27" s="12">
        <v>75</v>
      </c>
      <c r="G27" s="13">
        <f t="shared" si="3"/>
        <v>-3</v>
      </c>
      <c r="H27" s="62">
        <v>2.6</v>
      </c>
      <c r="I27" s="12">
        <v>12</v>
      </c>
      <c r="J27" s="12">
        <v>81</v>
      </c>
      <c r="K27" s="62">
        <v>0.93</v>
      </c>
      <c r="L27" s="57">
        <v>25635.27</v>
      </c>
      <c r="M27" s="58">
        <v>9710.6</v>
      </c>
      <c r="N27" s="49"/>
      <c r="O27" s="12" t="s">
        <v>49</v>
      </c>
      <c r="P27" s="12" t="s">
        <v>43</v>
      </c>
      <c r="Q27" s="12">
        <f>F12</f>
        <v>203</v>
      </c>
      <c r="R27" s="14">
        <f>H12</f>
        <v>3.3270647606201</v>
      </c>
    </row>
    <row r="28" s="1" customFormat="1" ht="18" customHeight="1" spans="1:18">
      <c r="A28" s="15"/>
      <c r="B28" s="23"/>
      <c r="C28" s="23">
        <f t="shared" ref="C28:G28" si="4">SUM(C16:C27)</f>
        <v>3547</v>
      </c>
      <c r="D28" s="23"/>
      <c r="E28" s="23">
        <f t="shared" si="4"/>
        <v>4075</v>
      </c>
      <c r="F28" s="23">
        <f t="shared" si="4"/>
        <v>3547</v>
      </c>
      <c r="G28" s="32">
        <f t="shared" si="4"/>
        <v>-528</v>
      </c>
      <c r="H28" s="25">
        <f>L28/M28</f>
        <v>2.6969773999672</v>
      </c>
      <c r="I28" s="66">
        <f t="shared" ref="I28:M28" si="5">SUM(I16:I27)</f>
        <v>200</v>
      </c>
      <c r="J28" s="66">
        <f t="shared" si="5"/>
        <v>787</v>
      </c>
      <c r="K28" s="25"/>
      <c r="L28" s="67">
        <f t="shared" si="5"/>
        <v>1122314.16106717</v>
      </c>
      <c r="M28" s="67">
        <f t="shared" si="5"/>
        <v>416137.770038719</v>
      </c>
      <c r="N28"/>
      <c r="O28" s="14" t="s">
        <v>30</v>
      </c>
      <c r="P28" s="12" t="s">
        <v>40</v>
      </c>
      <c r="Q28" s="60">
        <f>F6</f>
        <v>52</v>
      </c>
      <c r="R28" s="14">
        <f>H7</f>
        <v>1.33</v>
      </c>
    </row>
    <row r="29" s="1" customFormat="1" ht="18" customHeight="1" spans="1:18">
      <c r="A29" s="22"/>
      <c r="B29" s="12" t="s">
        <v>50</v>
      </c>
      <c r="C29" s="12"/>
      <c r="D29" s="12"/>
      <c r="E29" s="33">
        <f t="shared" ref="E29:G29" si="6">E28+E14</f>
        <v>11194</v>
      </c>
      <c r="F29" s="33">
        <f t="shared" si="6"/>
        <v>10359</v>
      </c>
      <c r="G29" s="34">
        <f t="shared" si="6"/>
        <v>-835</v>
      </c>
      <c r="H29" s="14">
        <f>L29/M29</f>
        <v>3.18179898753215</v>
      </c>
      <c r="I29" s="69">
        <f t="shared" ref="I29:M29" si="7">I28+I14</f>
        <v>391</v>
      </c>
      <c r="J29" s="69">
        <f t="shared" si="7"/>
        <v>2705</v>
      </c>
      <c r="K29" s="14"/>
      <c r="L29" s="58">
        <f t="shared" si="7"/>
        <v>3391806.30988117</v>
      </c>
      <c r="M29" s="58">
        <f t="shared" si="7"/>
        <v>1066002.69947031</v>
      </c>
      <c r="N29" s="37"/>
      <c r="O29" s="14"/>
      <c r="P29" s="12" t="s">
        <v>37</v>
      </c>
      <c r="Q29" s="60">
        <f>F26</f>
        <v>122</v>
      </c>
      <c r="R29" s="14">
        <f>H26</f>
        <v>1.66169652388871</v>
      </c>
    </row>
    <row r="30" s="1" customFormat="1" ht="18" customHeight="1" spans="1:18">
      <c r="A30" s="35"/>
      <c r="B30" s="5"/>
      <c r="C30" s="5"/>
      <c r="D30" s="5"/>
      <c r="E30" s="5"/>
      <c r="F30" s="36"/>
      <c r="G30" s="37"/>
      <c r="N30" s="37"/>
      <c r="O30" s="14" t="s">
        <v>51</v>
      </c>
      <c r="P30" s="12" t="s">
        <v>34</v>
      </c>
      <c r="Q30" s="78">
        <f>F10</f>
        <v>293</v>
      </c>
      <c r="R30" s="74">
        <f>H10</f>
        <v>6.77639297446344</v>
      </c>
    </row>
    <row r="31" s="1" customFormat="1" ht="18" customHeight="1" spans="1:18">
      <c r="A31" s="38"/>
      <c r="B31" s="39"/>
      <c r="C31" s="39"/>
      <c r="D31" s="5"/>
      <c r="E31" s="40"/>
      <c r="F31" s="36"/>
      <c r="G31" s="37"/>
      <c r="H31" s="4"/>
      <c r="I31" s="4"/>
      <c r="J31" s="4"/>
      <c r="K31" s="4"/>
      <c r="M31" s="4"/>
      <c r="N31" s="5"/>
      <c r="O31" s="14" t="s">
        <v>36</v>
      </c>
      <c r="P31" s="14" t="s">
        <v>34</v>
      </c>
      <c r="Q31" s="60">
        <f>F11</f>
        <v>77</v>
      </c>
      <c r="R31" s="74">
        <f>H11</f>
        <v>8.52357422886308</v>
      </c>
    </row>
    <row r="32" s="1" customFormat="1" ht="18" customHeight="1" spans="1:18">
      <c r="A32" s="38"/>
      <c r="B32" s="41"/>
      <c r="C32" s="41"/>
      <c r="D32" s="41"/>
      <c r="E32" s="41"/>
      <c r="F32" s="41"/>
      <c r="G32" s="37"/>
      <c r="N32" s="37"/>
      <c r="O32" s="37"/>
      <c r="P32" s="37"/>
      <c r="Q32" s="6">
        <f>Q31+Q30+Q29+Q28+Q27+Q26+Q21+Q17+Q13+Q8+Q5</f>
        <v>10359</v>
      </c>
      <c r="R32" s="1">
        <f>R31+R28+R27+R24+R23+R22+R30+R20+R19+R18+R16+R15+R14+R11+R10+R9+R7+R6+R4+R3+R2+R25+R29</f>
        <v>73.5244952344505</v>
      </c>
    </row>
    <row r="33" s="1" customFormat="1" ht="18" customHeight="1" spans="1:17">
      <c r="A33" s="38"/>
      <c r="B33"/>
      <c r="G33" s="37"/>
      <c r="H33" s="4"/>
      <c r="I33" s="4"/>
      <c r="J33" s="4"/>
      <c r="K33" s="4"/>
      <c r="L33" s="5"/>
      <c r="M33" s="4"/>
      <c r="N33" s="5"/>
      <c r="O33" s="37"/>
      <c r="P33" s="37"/>
      <c r="Q33" s="6"/>
    </row>
    <row r="34" s="1" customFormat="1" ht="18" customHeight="1" spans="1:17">
      <c r="A34" s="38"/>
      <c r="B34"/>
      <c r="C34" s="5"/>
      <c r="D34" s="36"/>
      <c r="E34" s="5"/>
      <c r="F34" s="36"/>
      <c r="G34" s="42"/>
      <c r="H34" s="42"/>
      <c r="I34" s="42"/>
      <c r="J34" s="42"/>
      <c r="K34" s="42"/>
      <c r="L34" s="5"/>
      <c r="M34" s="42"/>
      <c r="N34" s="37"/>
      <c r="O34" s="37"/>
      <c r="P34" s="70"/>
      <c r="Q34" s="37"/>
    </row>
    <row r="35" s="1" customFormat="1" ht="18" customHeight="1" spans="1:16">
      <c r="A35" s="38"/>
      <c r="B35"/>
      <c r="C35" s="43"/>
      <c r="D35" s="5"/>
      <c r="E35" s="5"/>
      <c r="F35" s="5"/>
      <c r="G35" s="42"/>
      <c r="H35" s="42">
        <f>H25+H24+H23+H22+H21+H20+H19+H18+H17+H16+H13+H12+H11+H10+H9+H8+H7+H5+H4+H3+H2+H26+H27</f>
        <v>73.5244952344505</v>
      </c>
      <c r="I35" s="42"/>
      <c r="J35" s="42"/>
      <c r="K35" s="42"/>
      <c r="L35" s="5"/>
      <c r="M35" s="42"/>
      <c r="N35" s="49"/>
      <c r="O35" s="37"/>
      <c r="P35" s="37"/>
    </row>
    <row r="36" s="1" customFormat="1" ht="18" customHeight="1" spans="1:15">
      <c r="A36" s="38"/>
      <c r="B36"/>
      <c r="C36" s="43"/>
      <c r="D36" s="5"/>
      <c r="E36" s="5"/>
      <c r="F36" s="42"/>
      <c r="G36" s="42"/>
      <c r="H36" s="44"/>
      <c r="I36" s="44"/>
      <c r="J36" s="44"/>
      <c r="K36" s="44"/>
      <c r="L36" s="5"/>
      <c r="M36" s="44"/>
      <c r="N36" s="49"/>
      <c r="O36" s="49"/>
    </row>
    <row r="37" s="1" customFormat="1" ht="18" customHeight="1" spans="1:15">
      <c r="A37" s="45"/>
      <c r="B37"/>
      <c r="C37" s="43"/>
      <c r="D37" s="5"/>
      <c r="E37" s="5"/>
      <c r="F37" s="42"/>
      <c r="G37" s="5"/>
      <c r="H37" s="5"/>
      <c r="I37" s="5"/>
      <c r="J37" s="5"/>
      <c r="K37" s="5"/>
      <c r="L37" s="5"/>
      <c r="M37" s="5"/>
      <c r="N37" s="49"/>
      <c r="O37" s="49"/>
    </row>
    <row r="38" s="1" customFormat="1" ht="18" customHeight="1" spans="1:15">
      <c r="A38" s="45"/>
      <c r="B38"/>
      <c r="C38" s="43"/>
      <c r="D38" s="5"/>
      <c r="E38" s="5"/>
      <c r="F38" s="5"/>
      <c r="G38" s="5"/>
      <c r="H38" s="46"/>
      <c r="I38" s="46"/>
      <c r="J38" s="46"/>
      <c r="K38" s="46"/>
      <c r="L38" s="5"/>
      <c r="M38" s="46"/>
      <c r="N38" s="49"/>
      <c r="O38" s="49"/>
    </row>
    <row r="39" s="1" customFormat="1" ht="18" customHeight="1" spans="1:16">
      <c r="A39" s="45"/>
      <c r="B39"/>
      <c r="C39" s="43"/>
      <c r="D39" s="42"/>
      <c r="E39" s="5"/>
      <c r="F39" s="42"/>
      <c r="G39" s="42"/>
      <c r="H39" s="42"/>
      <c r="I39" s="42"/>
      <c r="J39" s="42"/>
      <c r="K39" s="42"/>
      <c r="L39" s="5"/>
      <c r="M39" s="42"/>
      <c r="N39" s="46"/>
      <c r="O39" s="37"/>
      <c r="P39" s="6"/>
    </row>
    <row r="40" s="1" customFormat="1" ht="18" customHeight="1" spans="1:16">
      <c r="A40" s="45"/>
      <c r="B40" s="5"/>
      <c r="C40" s="5"/>
      <c r="D40" s="42"/>
      <c r="E40" s="5"/>
      <c r="F40" s="42"/>
      <c r="G40" s="5"/>
      <c r="H40" s="47"/>
      <c r="I40" s="47"/>
      <c r="J40" s="47"/>
      <c r="K40" s="47"/>
      <c r="L40" s="5"/>
      <c r="M40" s="47"/>
      <c r="N40" s="5"/>
      <c r="O40" s="5"/>
      <c r="P40" s="6"/>
    </row>
    <row r="41" s="1" customFormat="1" ht="18" customHeight="1" spans="1:15">
      <c r="A41" s="45"/>
      <c r="B41" s="5"/>
      <c r="C41" s="5"/>
      <c r="D41" s="42"/>
      <c r="E41" s="5"/>
      <c r="F41" s="42"/>
      <c r="G41" s="5"/>
      <c r="H41" s="48"/>
      <c r="I41" s="48"/>
      <c r="J41" s="48"/>
      <c r="K41" s="48"/>
      <c r="L41" s="37"/>
      <c r="M41" s="48"/>
      <c r="N41" s="47"/>
      <c r="O41" s="5"/>
    </row>
    <row r="42" s="1" customFormat="1" ht="18" customHeight="1" spans="1:14">
      <c r="A42" s="38" t="s">
        <v>60</v>
      </c>
      <c r="B42" s="42"/>
      <c r="C42" s="42"/>
      <c r="D42" s="42"/>
      <c r="E42" s="42"/>
      <c r="F42" s="42"/>
      <c r="G42" s="5"/>
      <c r="H42" s="48"/>
      <c r="I42" s="48"/>
      <c r="J42" s="48"/>
      <c r="K42" s="48"/>
      <c r="L42" s="37"/>
      <c r="M42" s="48"/>
      <c r="N42" s="48"/>
    </row>
    <row r="43" s="1" customFormat="1" ht="18" customHeight="1" spans="1:14">
      <c r="A43" s="49" t="s">
        <v>61</v>
      </c>
      <c r="B43" s="49" t="s">
        <v>62</v>
      </c>
      <c r="C43" s="49" t="s">
        <v>63</v>
      </c>
      <c r="D43" s="5"/>
      <c r="E43" s="5"/>
      <c r="F43" s="42"/>
      <c r="G43" s="42"/>
      <c r="H43" s="42"/>
      <c r="I43" s="42"/>
      <c r="J43" s="42"/>
      <c r="K43" s="42"/>
      <c r="L43" s="70"/>
      <c r="M43" s="42"/>
      <c r="N43" s="48"/>
    </row>
    <row r="44" s="1" customFormat="1" ht="18" customHeight="1" spans="1:15">
      <c r="A44" s="49" t="s">
        <v>64</v>
      </c>
      <c r="B44" s="49" t="s">
        <v>65</v>
      </c>
      <c r="C44" s="49">
        <v>6.97487235</v>
      </c>
      <c r="D44" s="5"/>
      <c r="E44" s="5"/>
      <c r="F44" s="5"/>
      <c r="G44" s="5"/>
      <c r="H44" s="46"/>
      <c r="I44" s="46"/>
      <c r="J44" s="46"/>
      <c r="K44" s="46"/>
      <c r="L44" s="42"/>
      <c r="M44" s="46"/>
      <c r="N44" s="5"/>
      <c r="O44" s="37"/>
    </row>
    <row r="45" s="1" customFormat="1" ht="18" customHeight="1" spans="1:17">
      <c r="A45" s="49" t="s">
        <v>66</v>
      </c>
      <c r="B45" s="49" t="s">
        <v>67</v>
      </c>
      <c r="C45" s="49">
        <v>0.88897875</v>
      </c>
      <c r="D45" s="5"/>
      <c r="E45" s="5"/>
      <c r="F45" s="5"/>
      <c r="G45" s="47"/>
      <c r="H45" s="37"/>
      <c r="I45" s="37"/>
      <c r="J45" s="37"/>
      <c r="K45" s="37"/>
      <c r="L45" s="5"/>
      <c r="M45" s="37"/>
      <c r="N45" s="46"/>
      <c r="O45" s="37"/>
      <c r="Q45" s="6"/>
    </row>
    <row r="46" s="1" customFormat="1" ht="18" customHeight="1" spans="1:15">
      <c r="A46" s="49" t="s">
        <v>68</v>
      </c>
      <c r="B46" s="49" t="s">
        <v>69</v>
      </c>
      <c r="C46" s="49">
        <v>0.06168455</v>
      </c>
      <c r="D46" s="42"/>
      <c r="E46" s="5"/>
      <c r="F46" s="5"/>
      <c r="G46" s="5"/>
      <c r="H46" s="5"/>
      <c r="I46" s="71"/>
      <c r="J46" s="71"/>
      <c r="K46" s="71"/>
      <c r="L46" s="5"/>
      <c r="M46" s="5"/>
      <c r="N46" s="37"/>
      <c r="O46" s="37"/>
    </row>
    <row r="47" s="1" customFormat="1" ht="18" customHeight="1" spans="1:17">
      <c r="A47" s="49" t="s">
        <v>70</v>
      </c>
      <c r="B47" s="49" t="s">
        <v>71</v>
      </c>
      <c r="C47" s="49">
        <v>1.8962</v>
      </c>
      <c r="D47" s="42"/>
      <c r="E47" s="5"/>
      <c r="F47" s="5"/>
      <c r="G47" s="5"/>
      <c r="H47" s="5"/>
      <c r="I47" s="5"/>
      <c r="J47" s="5"/>
      <c r="K47" s="5"/>
      <c r="L47" s="5"/>
      <c r="M47" s="5"/>
      <c r="N47" s="5"/>
      <c r="O47" s="37"/>
      <c r="Q47" s="6"/>
    </row>
    <row r="48" s="1" customFormat="1" ht="18" customHeight="1" spans="1:14">
      <c r="A48" s="49" t="s">
        <v>72</v>
      </c>
      <c r="B48" s="49" t="s">
        <v>73</v>
      </c>
      <c r="C48" s="49">
        <v>0.2251</v>
      </c>
      <c r="D48" s="42"/>
      <c r="L48" s="5"/>
      <c r="N48" s="5"/>
    </row>
    <row r="49" s="1" customFormat="1" ht="18" customHeight="1" spans="1:14">
      <c r="A49" s="49" t="s">
        <v>74</v>
      </c>
      <c r="B49" s="49" t="s">
        <v>75</v>
      </c>
      <c r="C49" s="49">
        <v>5.03621405</v>
      </c>
      <c r="D49" s="42"/>
      <c r="F49" s="3"/>
      <c r="G49" s="4"/>
      <c r="H49" s="5"/>
      <c r="I49" s="5"/>
      <c r="J49" s="5"/>
      <c r="K49" s="5"/>
      <c r="L49" s="5"/>
      <c r="M49" s="5"/>
      <c r="N49" s="5"/>
    </row>
    <row r="50" s="1" customFormat="1" ht="18" customHeight="1" spans="1:14">
      <c r="A50" s="49" t="s">
        <v>76</v>
      </c>
      <c r="B50" s="49" t="s">
        <v>77</v>
      </c>
      <c r="C50" s="49">
        <v>0.2093</v>
      </c>
      <c r="F50" s="3"/>
      <c r="G50" s="4"/>
      <c r="H50" s="5"/>
      <c r="I50" s="5"/>
      <c r="J50" s="5"/>
      <c r="K50" s="5"/>
      <c r="L50" s="5"/>
      <c r="M50" s="5"/>
      <c r="N50" s="5"/>
    </row>
    <row r="51" s="1" customFormat="1" ht="18" customHeight="1" spans="1:17">
      <c r="A51" s="49" t="s">
        <v>78</v>
      </c>
      <c r="B51" s="49" t="s">
        <v>79</v>
      </c>
      <c r="C51" s="49">
        <v>0.8637</v>
      </c>
      <c r="F51" s="3"/>
      <c r="G51" s="4"/>
      <c r="H51" s="5"/>
      <c r="I51" s="5"/>
      <c r="J51" s="5"/>
      <c r="K51" s="5"/>
      <c r="L51" s="5"/>
      <c r="M51" s="5"/>
      <c r="N51" s="5"/>
      <c r="Q51" s="6"/>
    </row>
    <row r="52" s="1" customFormat="1" ht="18" customHeight="1" spans="1:17">
      <c r="A52" s="49" t="s">
        <v>80</v>
      </c>
      <c r="B52" s="49" t="s">
        <v>81</v>
      </c>
      <c r="C52" s="49">
        <v>1.6659</v>
      </c>
      <c r="N52" s="5"/>
      <c r="Q52" s="6"/>
    </row>
    <row r="53" s="1" customFormat="1" ht="18" customHeight="1" spans="1:17">
      <c r="A53" s="49" t="s">
        <v>82</v>
      </c>
      <c r="B53" s="49" t="s">
        <v>83</v>
      </c>
      <c r="C53" s="49">
        <v>7.90901855</v>
      </c>
      <c r="N53" s="5"/>
      <c r="Q53" s="6"/>
    </row>
    <row r="54" s="1" customFormat="1" ht="18" customHeight="1" spans="1:17">
      <c r="A54" s="49" t="s">
        <v>84</v>
      </c>
      <c r="B54" s="49" t="s">
        <v>85</v>
      </c>
      <c r="C54" s="49">
        <v>0.000457</v>
      </c>
      <c r="N54" s="5"/>
      <c r="Q54" s="6"/>
    </row>
    <row r="55" ht="15.6" spans="1:3">
      <c r="A55" s="49" t="s">
        <v>86</v>
      </c>
      <c r="B55" s="49" t="s">
        <v>87</v>
      </c>
      <c r="C55" s="49">
        <v>1.8567</v>
      </c>
    </row>
    <row r="56" ht="15.6" spans="1:3">
      <c r="A56" s="49" t="s">
        <v>88</v>
      </c>
      <c r="B56" s="49" t="s">
        <v>89</v>
      </c>
      <c r="C56" s="49">
        <v>4.9463</v>
      </c>
    </row>
    <row r="57" ht="15.6" spans="1:3">
      <c r="A57" s="49" t="s">
        <v>90</v>
      </c>
      <c r="B57" s="49" t="s">
        <v>91</v>
      </c>
      <c r="C57" s="49">
        <v>8.8875867</v>
      </c>
    </row>
  </sheetData>
  <mergeCells count="24">
    <mergeCell ref="B29:D29"/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C3:C4"/>
    <mergeCell ref="C5:C7"/>
    <mergeCell ref="C8:C11"/>
    <mergeCell ref="C12:C13"/>
    <mergeCell ref="C16:C17"/>
    <mergeCell ref="C18:C22"/>
    <mergeCell ref="C23:C26"/>
    <mergeCell ref="O2:O5"/>
    <mergeCell ref="O6:O8"/>
    <mergeCell ref="O9:O13"/>
    <mergeCell ref="O14:O17"/>
    <mergeCell ref="O18:O21"/>
    <mergeCell ref="O22:O26"/>
    <mergeCell ref="O28:O29"/>
  </mergeCells>
  <conditionalFormatting sqref="Q2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{4be95100-c15f-4842-975a-8ed2dc793737}</x14:id>
        </ext>
      </extLst>
    </cfRule>
  </conditionalFormatting>
  <conditionalFormatting sqref="Q2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{789b8fc2-987f-4c12-bbd1-4cb4a848dc6d}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{69b1f2ec-8f0e-42cd-9b68-236e3a593e96}</x14:id>
        </ext>
      </extLst>
    </cfRule>
  </conditionalFormatting>
  <conditionalFormatting sqref="R30">
    <cfRule type="aboveAverage" dxfId="0" priority="16"/>
    <cfRule type="aboveAverage" dxfId="1" priority="15" aboveAverage="0"/>
  </conditionalFormatting>
  <conditionalFormatting sqref="R31">
    <cfRule type="aboveAverage" dxfId="0" priority="2"/>
    <cfRule type="aboveAverage" dxfId="1" priority="1" aboveAverage="0"/>
  </conditionalFormatting>
  <conditionalFormatting sqref="Q2:Q5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{cab3796b-c09f-48b6-895f-6e45f31b08e5}</x14:id>
        </ext>
      </extLst>
    </cfRule>
  </conditionalFormatting>
  <conditionalFormatting sqref="Q6:Q8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{eaf1bcec-a9b1-4104-a07f-0ac2cc839664}</x14:id>
        </ext>
      </extLst>
    </cfRule>
  </conditionalFormatting>
  <conditionalFormatting sqref="Q9:Q1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{e8972bdc-89f8-4d54-9203-747542f6fe1c}</x14:id>
        </ext>
      </extLst>
    </cfRule>
  </conditionalFormatting>
  <conditionalFormatting sqref="Q14:Q17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{f5a68700-5e5c-4e7c-b7f9-9a6a05c15cfb}</x14:id>
        </ext>
      </extLst>
    </cfRule>
  </conditionalFormatting>
  <conditionalFormatting sqref="Q18:Q2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{65982dca-65af-443d-9c12-7eceafd45d42}</x14:id>
        </ext>
      </extLst>
    </cfRule>
  </conditionalFormatting>
  <conditionalFormatting sqref="Q22:Q2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{f3beaf8b-76a5-4b95-931a-77dd0aef7c16}</x14:id>
        </ext>
      </extLst>
    </cfRule>
  </conditionalFormatting>
  <conditionalFormatting sqref="Q23:Q2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{d1c00828-8cb2-4cfb-b541-b7b3de39e316}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{0f864883-dbd2-4674-bab7-ab2e1b573630}</x14:id>
        </ext>
      </extLst>
    </cfRule>
  </conditionalFormatting>
  <conditionalFormatting sqref="R3:R4">
    <cfRule type="aboveAverage" dxfId="0" priority="24"/>
    <cfRule type="aboveAverage" dxfId="1" priority="23" aboveAverage="0"/>
  </conditionalFormatting>
  <conditionalFormatting sqref="R6:R7">
    <cfRule type="aboveAverage" dxfId="0" priority="22"/>
    <cfRule type="aboveAverage" dxfId="1" priority="21" aboveAverage="0"/>
  </conditionalFormatting>
  <conditionalFormatting sqref="R9:R12">
    <cfRule type="aboveAverage" dxfId="0" priority="18"/>
    <cfRule type="aboveAverage" dxfId="1" priority="17" aboveAverage="0"/>
  </conditionalFormatting>
  <conditionalFormatting sqref="R14:R16">
    <cfRule type="aboveAverage" dxfId="0" priority="20"/>
    <cfRule type="aboveAverage" dxfId="1" priority="19" aboveAverage="0"/>
  </conditionalFormatting>
  <conditionalFormatting sqref="R18:R21">
    <cfRule type="aboveAverage" dxfId="0" priority="14"/>
    <cfRule type="aboveAverage" dxfId="1" priority="13" aboveAverage="0"/>
  </conditionalFormatting>
  <conditionalFormatting sqref="R22:R25">
    <cfRule type="aboveAverage" dxfId="0" priority="28"/>
    <cfRule type="aboveAverage" dxfId="1" priority="27" aboveAverage="0"/>
  </conditionalFormatting>
  <conditionalFormatting sqref="Q22 Q2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{8424a0e2-1e4b-4ece-b0ae-d7f128af8fde}</x14:id>
        </ext>
      </extLst>
    </cfRule>
  </conditionalFormatting>
  <pageMargins left="0.75" right="0.75" top="1" bottom="1" header="0.511805555555556" footer="0.511805555555556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e95100-c15f-4842-975a-8ed2dc7937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type="dataBar" id="{789b8fc2-987f-4c12-bbd1-4cb4a848dc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69b1f2ec-8f0e-42cd-9b68-236e3a593e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type="dataBar" id="{cab3796b-c09f-48b6-895f-6e45f31b08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type="dataBar" id="{eaf1bcec-a9b1-4104-a07f-0ac2cc8396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type="dataBar" id="{e8972bdc-89f8-4d54-9203-747542f6fe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type="dataBar" id="{f5a68700-5e5c-4e7c-b7f9-9a6a05c15c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type="dataBar" id="{65982dca-65af-443d-9c12-7eceafd45d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type="dataBar" id="{f3beaf8b-76a5-4b95-931a-77dd0aef7c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type="dataBar" id="{d1c00828-8cb2-4cfb-b541-b7b3de39e3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f864883-dbd2-4674-bab7-ab2e1b5736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type="dataBar" id="{8424a0e2-1e4b-4ece-b0ae-d7f128af8f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7"/>
  <sheetViews>
    <sheetView workbookViewId="0">
      <selection activeCell="L5" sqref="L5"/>
    </sheetView>
  </sheetViews>
  <sheetFormatPr defaultColWidth="9" defaultRowHeight="17.4"/>
  <cols>
    <col min="1" max="1" width="9.5" style="2" customWidth="1"/>
    <col min="2" max="2" width="12.6296296296296" style="1" customWidth="1"/>
    <col min="3" max="3" width="11.25" style="1" customWidth="1"/>
    <col min="4" max="4" width="10" style="1" customWidth="1"/>
    <col min="5" max="5" width="10.1296296296296" style="1" customWidth="1"/>
    <col min="6" max="6" width="8.5" style="3" customWidth="1"/>
    <col min="7" max="7" width="11.25" style="4" customWidth="1"/>
    <col min="8" max="8" width="9.62962962962963" style="1" customWidth="1"/>
    <col min="9" max="9" width="8.62962962962963" style="1" customWidth="1"/>
    <col min="10" max="10" width="10" style="1" customWidth="1"/>
    <col min="11" max="11" width="10.75" style="1" customWidth="1"/>
    <col min="12" max="12" width="16.5555555555556" style="1" customWidth="1"/>
    <col min="13" max="13" width="15.8888888888889" style="1" customWidth="1"/>
    <col min="14" max="14" width="13.3796296296296" style="5" customWidth="1"/>
    <col min="15" max="15" width="12.5" style="1" customWidth="1"/>
    <col min="16" max="16" width="13.3796296296296" style="1" customWidth="1"/>
    <col min="17" max="17" width="19.3796296296296" style="6" customWidth="1"/>
    <col min="18" max="18" width="13.6296296296296" style="1" customWidth="1"/>
    <col min="19" max="19" width="9" style="1"/>
  </cols>
  <sheetData>
    <row r="1" s="1" customFormat="1" ht="18" customHeight="1" spans="1:18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50" t="s">
        <v>16</v>
      </c>
      <c r="J1" s="51" t="s">
        <v>17</v>
      </c>
      <c r="K1" s="52" t="s">
        <v>18</v>
      </c>
      <c r="L1" s="53" t="s">
        <v>3</v>
      </c>
      <c r="M1" s="54" t="s">
        <v>4</v>
      </c>
      <c r="N1" s="55"/>
      <c r="O1" s="56" t="s">
        <v>11</v>
      </c>
      <c r="P1" s="56" t="s">
        <v>9</v>
      </c>
      <c r="Q1" s="72" t="s">
        <v>13</v>
      </c>
      <c r="R1" s="73" t="s">
        <v>15</v>
      </c>
    </row>
    <row r="2" s="1" customFormat="1" ht="18" customHeight="1" spans="1:18">
      <c r="A2" s="11">
        <v>43424</v>
      </c>
      <c r="B2" s="12" t="s">
        <v>19</v>
      </c>
      <c r="C2" s="12">
        <f>F2</f>
        <v>1597</v>
      </c>
      <c r="D2" s="12" t="s">
        <v>20</v>
      </c>
      <c r="E2" s="12">
        <v>1301</v>
      </c>
      <c r="F2" s="12">
        <v>1597</v>
      </c>
      <c r="G2" s="13">
        <f t="shared" ref="G2:G13" si="0">F2-E2</f>
        <v>296</v>
      </c>
      <c r="H2" s="14">
        <v>3.94075802472961</v>
      </c>
      <c r="I2" s="27">
        <v>58</v>
      </c>
      <c r="J2" s="27">
        <v>559</v>
      </c>
      <c r="K2" s="14">
        <v>2.85688729874776</v>
      </c>
      <c r="L2" s="57">
        <v>478176.15</v>
      </c>
      <c r="M2" s="58">
        <v>121341.16</v>
      </c>
      <c r="N2" s="37"/>
      <c r="O2" s="12" t="s">
        <v>21</v>
      </c>
      <c r="P2" s="12" t="s">
        <v>22</v>
      </c>
      <c r="Q2" s="60">
        <f>F3</f>
        <v>3342</v>
      </c>
      <c r="R2" s="74">
        <f>H3</f>
        <v>3.3625553138124</v>
      </c>
    </row>
    <row r="3" s="1" customFormat="1" ht="18" customHeight="1" spans="1:18">
      <c r="A3" s="15"/>
      <c r="B3" s="12" t="s">
        <v>23</v>
      </c>
      <c r="C3" s="16">
        <f>F3+F4</f>
        <v>3472</v>
      </c>
      <c r="D3" s="12" t="s">
        <v>21</v>
      </c>
      <c r="E3" s="12">
        <v>3435</v>
      </c>
      <c r="F3" s="12">
        <v>3342</v>
      </c>
      <c r="G3" s="17">
        <f t="shared" si="0"/>
        <v>-93</v>
      </c>
      <c r="H3" s="14">
        <v>3.3625553138124</v>
      </c>
      <c r="I3" s="12">
        <v>83</v>
      </c>
      <c r="J3" s="12">
        <v>659</v>
      </c>
      <c r="K3" s="14">
        <v>5.07132018209408</v>
      </c>
      <c r="L3" s="1">
        <v>1089862.69</v>
      </c>
      <c r="M3" s="58">
        <v>324117.401287991</v>
      </c>
      <c r="N3" s="49"/>
      <c r="O3" s="12"/>
      <c r="P3" s="12" t="s">
        <v>24</v>
      </c>
      <c r="Q3" s="60">
        <f>F16</f>
        <v>576</v>
      </c>
      <c r="R3" s="14">
        <f>H16</f>
        <v>3</v>
      </c>
    </row>
    <row r="4" s="1" customFormat="1" ht="18" customHeight="1" spans="1:18">
      <c r="A4" s="15"/>
      <c r="B4" s="12"/>
      <c r="C4" s="18"/>
      <c r="D4" s="12" t="s">
        <v>25</v>
      </c>
      <c r="E4" s="12">
        <v>201</v>
      </c>
      <c r="F4" s="12">
        <v>130</v>
      </c>
      <c r="G4" s="17">
        <f t="shared" si="0"/>
        <v>-71</v>
      </c>
      <c r="H4" s="14">
        <v>3.57006842995308</v>
      </c>
      <c r="I4" s="12">
        <v>0</v>
      </c>
      <c r="J4" s="12">
        <v>28</v>
      </c>
      <c r="K4" s="14">
        <v>4.64285714285714</v>
      </c>
      <c r="L4" s="57">
        <v>47204.4444</v>
      </c>
      <c r="M4" s="58">
        <v>13222.28</v>
      </c>
      <c r="N4" s="49"/>
      <c r="O4" s="12"/>
      <c r="P4" s="12" t="s">
        <v>26</v>
      </c>
      <c r="Q4" s="75">
        <f>F18</f>
        <v>758</v>
      </c>
      <c r="R4" s="64">
        <f>H18</f>
        <v>2.64268932432249</v>
      </c>
    </row>
    <row r="5" s="1" customFormat="1" ht="18" customHeight="1" spans="1:18">
      <c r="A5" s="15"/>
      <c r="B5" s="16" t="s">
        <v>27</v>
      </c>
      <c r="C5" s="16">
        <f>F5+F6+F7</f>
        <v>379</v>
      </c>
      <c r="D5" s="12" t="s">
        <v>28</v>
      </c>
      <c r="E5" s="12">
        <v>183</v>
      </c>
      <c r="F5" s="12">
        <v>312</v>
      </c>
      <c r="G5" s="13">
        <f t="shared" si="0"/>
        <v>129</v>
      </c>
      <c r="H5" s="14">
        <v>2.78</v>
      </c>
      <c r="I5" s="12">
        <v>16</v>
      </c>
      <c r="J5" s="12">
        <v>126</v>
      </c>
      <c r="K5" s="14">
        <v>2.47</v>
      </c>
      <c r="L5" s="1">
        <v>137939.48</v>
      </c>
      <c r="M5" s="58">
        <v>49518.6</v>
      </c>
      <c r="N5" s="37"/>
      <c r="O5" s="12"/>
      <c r="P5" s="23" t="s">
        <v>29</v>
      </c>
      <c r="Q5" s="76">
        <f>SUM(Q2:Q4)</f>
        <v>4676</v>
      </c>
      <c r="R5" s="77">
        <f>AVERAGE(R2:R4)</f>
        <v>3.00174821271163</v>
      </c>
    </row>
    <row r="6" s="1" customFormat="1" ht="18" customHeight="1" spans="1:18">
      <c r="A6" s="15"/>
      <c r="B6" s="19"/>
      <c r="C6" s="19"/>
      <c r="D6" s="12" t="s">
        <v>30</v>
      </c>
      <c r="E6" s="12">
        <v>52</v>
      </c>
      <c r="F6" s="12">
        <v>40</v>
      </c>
      <c r="G6" s="13">
        <f t="shared" si="0"/>
        <v>-12</v>
      </c>
      <c r="H6" s="14">
        <v>2.24</v>
      </c>
      <c r="I6" s="12">
        <v>0</v>
      </c>
      <c r="J6" s="12">
        <v>26</v>
      </c>
      <c r="K6" s="14">
        <v>1.54</v>
      </c>
      <c r="L6" s="57">
        <v>6872.55</v>
      </c>
      <c r="M6" s="58">
        <v>3063.15</v>
      </c>
      <c r="N6" s="37"/>
      <c r="O6" s="12" t="s">
        <v>25</v>
      </c>
      <c r="P6" s="12" t="s">
        <v>22</v>
      </c>
      <c r="Q6" s="60">
        <f>F4</f>
        <v>130</v>
      </c>
      <c r="R6" s="14">
        <f>H4</f>
        <v>3.57006842995308</v>
      </c>
    </row>
    <row r="7" s="1" customFormat="1" ht="18" customHeight="1" spans="1:18">
      <c r="A7" s="15"/>
      <c r="B7" s="18"/>
      <c r="C7" s="18"/>
      <c r="D7" s="12" t="s">
        <v>31</v>
      </c>
      <c r="E7" s="12">
        <v>24</v>
      </c>
      <c r="F7" s="12">
        <v>27</v>
      </c>
      <c r="G7" s="13">
        <f t="shared" si="0"/>
        <v>3</v>
      </c>
      <c r="H7" s="14">
        <v>1.27</v>
      </c>
      <c r="I7" s="12">
        <v>6</v>
      </c>
      <c r="J7" s="12">
        <v>42</v>
      </c>
      <c r="K7" s="14">
        <v>0.64</v>
      </c>
      <c r="L7" s="57">
        <v>10082.5</v>
      </c>
      <c r="M7" s="58">
        <v>7934.41</v>
      </c>
      <c r="O7" s="12"/>
      <c r="P7" s="12" t="s">
        <v>26</v>
      </c>
      <c r="Q7" s="75">
        <f>F19</f>
        <v>67</v>
      </c>
      <c r="R7" s="65">
        <f>H19</f>
        <v>3.13298711876312</v>
      </c>
    </row>
    <row r="8" s="1" customFormat="1" ht="18" customHeight="1" spans="1:18">
      <c r="A8" s="15"/>
      <c r="B8" s="16" t="s">
        <v>32</v>
      </c>
      <c r="C8" s="16">
        <f>F8+F9+F10+F11</f>
        <v>1146</v>
      </c>
      <c r="D8" s="12" t="s">
        <v>33</v>
      </c>
      <c r="E8" s="12">
        <v>814</v>
      </c>
      <c r="F8" s="12">
        <v>653</v>
      </c>
      <c r="G8" s="17">
        <f t="shared" si="0"/>
        <v>-161</v>
      </c>
      <c r="H8" s="14">
        <v>4.92479613662394</v>
      </c>
      <c r="I8" s="12">
        <v>29</v>
      </c>
      <c r="J8" s="12">
        <v>219</v>
      </c>
      <c r="K8" s="14">
        <v>2.98173515981735</v>
      </c>
      <c r="L8" s="57">
        <v>200246.2</v>
      </c>
      <c r="M8" s="58">
        <v>40660.81</v>
      </c>
      <c r="N8" s="37"/>
      <c r="O8" s="12"/>
      <c r="P8" s="23" t="s">
        <v>29</v>
      </c>
      <c r="Q8" s="76">
        <f>SUM(Q6:Q7)</f>
        <v>197</v>
      </c>
      <c r="R8" s="77">
        <f>AVERAGE(R6:R7)</f>
        <v>3.3515277743581</v>
      </c>
    </row>
    <row r="9" s="1" customFormat="1" ht="18" customHeight="1" spans="1:18">
      <c r="A9" s="15"/>
      <c r="B9" s="19"/>
      <c r="C9" s="19"/>
      <c r="D9" s="12" t="s">
        <v>31</v>
      </c>
      <c r="E9" s="12">
        <v>134</v>
      </c>
      <c r="F9" s="12">
        <v>118</v>
      </c>
      <c r="G9" s="17">
        <f t="shared" si="0"/>
        <v>-16</v>
      </c>
      <c r="H9" s="14">
        <v>4.06723442654045</v>
      </c>
      <c r="I9" s="12">
        <v>16</v>
      </c>
      <c r="J9" s="12">
        <v>78</v>
      </c>
      <c r="K9" s="14">
        <v>1.51282051282051</v>
      </c>
      <c r="L9" s="57">
        <v>36238.53</v>
      </c>
      <c r="M9" s="58">
        <v>8909.87</v>
      </c>
      <c r="N9" s="37"/>
      <c r="O9" s="59" t="s">
        <v>31</v>
      </c>
      <c r="P9" s="12" t="s">
        <v>34</v>
      </c>
      <c r="Q9" s="75">
        <f>F9</f>
        <v>118</v>
      </c>
      <c r="R9" s="74">
        <f>H9</f>
        <v>4.06723442654045</v>
      </c>
    </row>
    <row r="10" s="1" customFormat="1" ht="18" customHeight="1" spans="1:18">
      <c r="A10" s="15"/>
      <c r="B10" s="19"/>
      <c r="C10" s="19"/>
      <c r="D10" s="12" t="s">
        <v>35</v>
      </c>
      <c r="E10" s="12">
        <v>293</v>
      </c>
      <c r="F10" s="12">
        <v>307</v>
      </c>
      <c r="G10" s="17">
        <f t="shared" si="0"/>
        <v>14</v>
      </c>
      <c r="H10" s="14">
        <v>7.81519431691085</v>
      </c>
      <c r="I10" s="12">
        <v>10</v>
      </c>
      <c r="J10" s="12">
        <v>108</v>
      </c>
      <c r="K10" s="14">
        <v>2.84259259259259</v>
      </c>
      <c r="L10" s="57">
        <v>187055.66</v>
      </c>
      <c r="M10" s="58">
        <v>23934.87</v>
      </c>
      <c r="N10" s="37"/>
      <c r="O10" s="59"/>
      <c r="P10" s="12" t="s">
        <v>26</v>
      </c>
      <c r="Q10" s="75">
        <f>F20</f>
        <v>355</v>
      </c>
      <c r="R10" s="65">
        <f>H20</f>
        <v>2.60199754404154</v>
      </c>
    </row>
    <row r="11" s="1" customFormat="1" ht="18" customHeight="1" spans="1:18">
      <c r="A11" s="15"/>
      <c r="B11" s="19"/>
      <c r="C11" s="19"/>
      <c r="D11" s="12" t="s">
        <v>36</v>
      </c>
      <c r="E11" s="12">
        <v>77</v>
      </c>
      <c r="F11" s="12">
        <v>68</v>
      </c>
      <c r="G11" s="17">
        <f t="shared" si="0"/>
        <v>-9</v>
      </c>
      <c r="H11" s="14">
        <v>10.6352628705803</v>
      </c>
      <c r="I11" s="12">
        <v>3</v>
      </c>
      <c r="J11" s="12">
        <v>31</v>
      </c>
      <c r="K11" s="14">
        <v>2.19354838709677</v>
      </c>
      <c r="L11" s="1">
        <v>50653.63</v>
      </c>
      <c r="M11" s="58">
        <v>4762.8</v>
      </c>
      <c r="N11" s="37"/>
      <c r="O11" s="59"/>
      <c r="P11" s="12" t="s">
        <v>37</v>
      </c>
      <c r="Q11" s="78">
        <f>F25</f>
        <v>56</v>
      </c>
      <c r="R11" s="74">
        <f>H25</f>
        <v>2.62152505300613</v>
      </c>
    </row>
    <row r="12" s="1" customFormat="1" ht="18" customHeight="1" spans="1:18">
      <c r="A12" s="15"/>
      <c r="B12" s="16" t="s">
        <v>38</v>
      </c>
      <c r="C12" s="16">
        <f>F12+F13</f>
        <v>230</v>
      </c>
      <c r="D12" s="12" t="s">
        <v>39</v>
      </c>
      <c r="E12" s="12">
        <v>203</v>
      </c>
      <c r="F12" s="12">
        <v>173</v>
      </c>
      <c r="G12" s="13">
        <f t="shared" si="0"/>
        <v>-30</v>
      </c>
      <c r="H12" s="20">
        <v>3.31565261248741</v>
      </c>
      <c r="I12" s="12">
        <v>8</v>
      </c>
      <c r="J12" s="12">
        <v>46</v>
      </c>
      <c r="K12" s="14">
        <v>3.76086956521739</v>
      </c>
      <c r="L12" s="57">
        <v>95766.639</v>
      </c>
      <c r="M12" s="58">
        <v>28883.1944092465</v>
      </c>
      <c r="N12" s="37"/>
      <c r="O12" s="59"/>
      <c r="P12" s="12" t="s">
        <v>40</v>
      </c>
      <c r="Q12" s="78">
        <f>F7</f>
        <v>27</v>
      </c>
      <c r="R12" s="74">
        <f>H7</f>
        <v>1.27</v>
      </c>
    </row>
    <row r="13" s="1" customFormat="1" ht="18" customHeight="1" spans="1:18">
      <c r="A13" s="15"/>
      <c r="B13" s="18"/>
      <c r="C13" s="18"/>
      <c r="D13" s="12" t="s">
        <v>28</v>
      </c>
      <c r="E13" s="12">
        <v>95</v>
      </c>
      <c r="F13" s="12">
        <v>57</v>
      </c>
      <c r="G13" s="13">
        <f t="shared" si="0"/>
        <v>-38</v>
      </c>
      <c r="H13" s="20">
        <v>2.94566416540521</v>
      </c>
      <c r="I13" s="12">
        <v>7</v>
      </c>
      <c r="J13" s="12">
        <v>19</v>
      </c>
      <c r="K13" s="14">
        <v>3</v>
      </c>
      <c r="L13" s="57">
        <v>30849.0603005</v>
      </c>
      <c r="M13" s="58">
        <v>10472.7010848015</v>
      </c>
      <c r="N13" s="37"/>
      <c r="O13" s="59"/>
      <c r="P13" s="23" t="s">
        <v>29</v>
      </c>
      <c r="Q13" s="60">
        <f>SUM(Q9:Q12)</f>
        <v>556</v>
      </c>
      <c r="R13" s="77">
        <f>AVERAGE(R9:R11)</f>
        <v>3.09691900786271</v>
      </c>
    </row>
    <row r="14" s="1" customFormat="1" ht="18" customHeight="1" spans="1:18">
      <c r="A14" s="22"/>
      <c r="B14" s="23" t="s">
        <v>7</v>
      </c>
      <c r="C14" s="23">
        <f t="shared" ref="C14:G14" si="1">SUM(C2:C13)</f>
        <v>6824</v>
      </c>
      <c r="D14" s="23"/>
      <c r="E14" s="23">
        <f t="shared" si="1"/>
        <v>6812</v>
      </c>
      <c r="F14" s="23">
        <f t="shared" si="1"/>
        <v>6824</v>
      </c>
      <c r="G14" s="24">
        <f t="shared" si="1"/>
        <v>12</v>
      </c>
      <c r="H14" s="25">
        <f>L14/M14</f>
        <v>3.72309740870186</v>
      </c>
      <c r="I14" s="23">
        <f>SUM(I3:I13)</f>
        <v>178</v>
      </c>
      <c r="J14" s="23">
        <f t="shared" ref="J14:M14" si="2">SUM(J2:J13)</f>
        <v>1941</v>
      </c>
      <c r="K14" s="25"/>
      <c r="L14" s="81">
        <f t="shared" si="2"/>
        <v>2370947.5337005</v>
      </c>
      <c r="M14" s="67">
        <f t="shared" si="2"/>
        <v>636821.246782039</v>
      </c>
      <c r="N14" s="37"/>
      <c r="O14" s="12" t="s">
        <v>33</v>
      </c>
      <c r="P14" s="12" t="s">
        <v>34</v>
      </c>
      <c r="Q14" s="78">
        <f>F8</f>
        <v>653</v>
      </c>
      <c r="R14" s="74">
        <f>H8</f>
        <v>4.92479613662394</v>
      </c>
    </row>
    <row r="15" s="1" customFormat="1" ht="18" customHeight="1" spans="1:18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50" t="s">
        <v>16</v>
      </c>
      <c r="J15" s="51" t="s">
        <v>17</v>
      </c>
      <c r="K15" s="52" t="s">
        <v>18</v>
      </c>
      <c r="L15" s="53" t="s">
        <v>3</v>
      </c>
      <c r="M15" s="54" t="s">
        <v>4</v>
      </c>
      <c r="N15" s="55"/>
      <c r="O15" s="12"/>
      <c r="P15" s="12" t="s">
        <v>26</v>
      </c>
      <c r="Q15" s="75">
        <f>F21</f>
        <v>0</v>
      </c>
      <c r="R15" s="68"/>
    </row>
    <row r="16" s="1" customFormat="1" ht="18" customHeight="1" spans="1:18">
      <c r="A16" s="11">
        <v>43424</v>
      </c>
      <c r="B16" s="26" t="s">
        <v>41</v>
      </c>
      <c r="C16" s="26">
        <f>F16+F17</f>
        <v>883</v>
      </c>
      <c r="D16" s="12" t="s">
        <v>21</v>
      </c>
      <c r="E16" s="27">
        <v>553</v>
      </c>
      <c r="F16" s="27">
        <v>576</v>
      </c>
      <c r="G16" s="13">
        <f t="shared" ref="G16:G27" si="3">F16-E16</f>
        <v>23</v>
      </c>
      <c r="H16" s="14">
        <v>3</v>
      </c>
      <c r="I16" s="12">
        <v>35</v>
      </c>
      <c r="J16" s="12">
        <v>149</v>
      </c>
      <c r="K16" s="14">
        <v>3.9</v>
      </c>
      <c r="L16" s="37">
        <v>153356.94</v>
      </c>
      <c r="M16" s="57">
        <v>50897.6622</v>
      </c>
      <c r="N16" s="37"/>
      <c r="O16" s="12"/>
      <c r="P16" s="12" t="s">
        <v>37</v>
      </c>
      <c r="Q16" s="78">
        <f>F24</f>
        <v>87</v>
      </c>
      <c r="R16" s="74">
        <f>H24</f>
        <v>2.59364384530641</v>
      </c>
    </row>
    <row r="17" s="1" customFormat="1" ht="18" customHeight="1" spans="1:18">
      <c r="A17" s="15"/>
      <c r="B17" s="28"/>
      <c r="C17" s="28"/>
      <c r="D17" s="12" t="s">
        <v>20</v>
      </c>
      <c r="E17" s="27">
        <v>331</v>
      </c>
      <c r="F17" s="27">
        <v>307</v>
      </c>
      <c r="G17" s="13">
        <f t="shared" si="3"/>
        <v>-24</v>
      </c>
      <c r="H17" s="14">
        <v>3.2</v>
      </c>
      <c r="I17" s="12">
        <v>19</v>
      </c>
      <c r="J17" s="12">
        <v>57</v>
      </c>
      <c r="K17" s="14">
        <v>5.4</v>
      </c>
      <c r="L17" s="57">
        <v>94361.19</v>
      </c>
      <c r="M17" s="58">
        <v>29411.613</v>
      </c>
      <c r="N17" s="37"/>
      <c r="O17" s="12"/>
      <c r="P17" s="23" t="s">
        <v>29</v>
      </c>
      <c r="Q17" s="60">
        <f>SUM(Q14:Q16)</f>
        <v>740</v>
      </c>
      <c r="R17" s="77">
        <f>AVERAGE(R14:R16)</f>
        <v>3.75921999096517</v>
      </c>
    </row>
    <row r="18" s="1" customFormat="1" ht="18" customHeight="1" spans="1:18">
      <c r="A18" s="15"/>
      <c r="B18" s="26" t="s">
        <v>42</v>
      </c>
      <c r="C18" s="26">
        <f>SUM(F18:F22)</f>
        <v>1992</v>
      </c>
      <c r="D18" s="12" t="s">
        <v>21</v>
      </c>
      <c r="E18" s="27">
        <v>835</v>
      </c>
      <c r="F18" s="27">
        <v>758</v>
      </c>
      <c r="G18" s="13">
        <f t="shared" si="3"/>
        <v>-77</v>
      </c>
      <c r="H18" s="14">
        <v>2.64268932432249</v>
      </c>
      <c r="I18" s="12">
        <v>24</v>
      </c>
      <c r="J18" s="12">
        <v>107</v>
      </c>
      <c r="K18" s="14">
        <v>7.08411214953271</v>
      </c>
      <c r="L18" s="57">
        <v>223828.424518515</v>
      </c>
      <c r="M18" s="58">
        <v>84697.2144846797</v>
      </c>
      <c r="N18" s="49"/>
      <c r="O18" s="12" t="s">
        <v>28</v>
      </c>
      <c r="P18" s="12" t="s">
        <v>40</v>
      </c>
      <c r="Q18" s="76">
        <f>F5</f>
        <v>312</v>
      </c>
      <c r="R18" s="14">
        <f>H5</f>
        <v>2.78</v>
      </c>
    </row>
    <row r="19" s="1" customFormat="1" ht="18" customHeight="1" spans="1:18">
      <c r="A19" s="15"/>
      <c r="B19" s="28"/>
      <c r="C19" s="28"/>
      <c r="D19" s="12" t="s">
        <v>25</v>
      </c>
      <c r="E19" s="27">
        <v>62</v>
      </c>
      <c r="F19" s="27">
        <v>67</v>
      </c>
      <c r="G19" s="17">
        <f t="shared" si="3"/>
        <v>5</v>
      </c>
      <c r="H19" s="14">
        <v>3.13298711876312</v>
      </c>
      <c r="I19" s="12">
        <v>24</v>
      </c>
      <c r="J19" s="12">
        <v>21</v>
      </c>
      <c r="K19" s="14">
        <v>3.19047619047619</v>
      </c>
      <c r="L19" s="57">
        <v>29864.8288128057</v>
      </c>
      <c r="M19" s="85">
        <v>9532.38161559888</v>
      </c>
      <c r="N19" s="49"/>
      <c r="O19" s="12"/>
      <c r="P19" s="12" t="s">
        <v>43</v>
      </c>
      <c r="Q19" s="76">
        <f>F13</f>
        <v>57</v>
      </c>
      <c r="R19" s="14">
        <f>H13</f>
        <v>2.94566416540521</v>
      </c>
    </row>
    <row r="20" s="1" customFormat="1" ht="18" customHeight="1" spans="1:18">
      <c r="A20" s="15"/>
      <c r="B20" s="28"/>
      <c r="C20" s="28"/>
      <c r="D20" s="12" t="s">
        <v>31</v>
      </c>
      <c r="E20" s="27">
        <v>341</v>
      </c>
      <c r="F20" s="27">
        <v>355</v>
      </c>
      <c r="G20" s="17">
        <f t="shared" si="3"/>
        <v>14</v>
      </c>
      <c r="H20" s="14">
        <v>2.60199754404154</v>
      </c>
      <c r="I20" s="12">
        <v>13</v>
      </c>
      <c r="J20" s="12">
        <v>79</v>
      </c>
      <c r="K20" s="14">
        <v>4.49367088607595</v>
      </c>
      <c r="L20" s="57">
        <v>110025.176233635</v>
      </c>
      <c r="M20" s="85">
        <v>42284.8885793872</v>
      </c>
      <c r="N20" s="49"/>
      <c r="O20" s="12"/>
      <c r="P20" s="12" t="s">
        <v>37</v>
      </c>
      <c r="Q20" s="79">
        <f>F23</f>
        <v>288</v>
      </c>
      <c r="R20" s="74">
        <f>H23</f>
        <v>2.95274603185936</v>
      </c>
    </row>
    <row r="21" s="1" customFormat="1" ht="18" customHeight="1" spans="1:18">
      <c r="A21" s="15"/>
      <c r="B21" s="28"/>
      <c r="C21" s="28"/>
      <c r="D21" s="12" t="s">
        <v>33</v>
      </c>
      <c r="E21" s="27">
        <v>0</v>
      </c>
      <c r="F21" s="27">
        <v>0</v>
      </c>
      <c r="G21" s="17">
        <f t="shared" si="3"/>
        <v>0</v>
      </c>
      <c r="H21" s="14"/>
      <c r="I21" s="12">
        <v>0</v>
      </c>
      <c r="J21" s="12">
        <v>0</v>
      </c>
      <c r="K21" s="14"/>
      <c r="L21" s="57">
        <v>0</v>
      </c>
      <c r="M21" s="85">
        <v>0</v>
      </c>
      <c r="N21" s="49"/>
      <c r="O21" s="12"/>
      <c r="P21" s="23" t="s">
        <v>29</v>
      </c>
      <c r="Q21" s="76">
        <f>Q20+Q19+Q18</f>
        <v>657</v>
      </c>
      <c r="R21" s="77">
        <f>AVERAGE(R18:R20)</f>
        <v>2.89280339908819</v>
      </c>
    </row>
    <row r="22" s="1" customFormat="1" ht="18" customHeight="1" spans="1:18">
      <c r="A22" s="15"/>
      <c r="B22" s="29"/>
      <c r="C22" s="29"/>
      <c r="D22" s="12" t="s">
        <v>20</v>
      </c>
      <c r="E22" s="27">
        <v>780</v>
      </c>
      <c r="F22" s="27">
        <v>812</v>
      </c>
      <c r="G22" s="13">
        <f t="shared" si="3"/>
        <v>32</v>
      </c>
      <c r="H22" s="14">
        <v>3.09278932957949</v>
      </c>
      <c r="I22" s="12">
        <v>26</v>
      </c>
      <c r="J22" s="12">
        <v>134</v>
      </c>
      <c r="K22" s="14">
        <v>6.05970149253731</v>
      </c>
      <c r="L22" s="57">
        <v>252650.089558529</v>
      </c>
      <c r="M22" s="85">
        <v>81690.0417827298</v>
      </c>
      <c r="N22" s="49"/>
      <c r="O22" s="16" t="s">
        <v>20</v>
      </c>
      <c r="P22" s="12" t="s">
        <v>44</v>
      </c>
      <c r="Q22" s="78">
        <f>F2</f>
        <v>1597</v>
      </c>
      <c r="R22" s="14">
        <f>H2</f>
        <v>3.94075802472961</v>
      </c>
    </row>
    <row r="23" s="1" customFormat="1" ht="18" customHeight="1" spans="1:19">
      <c r="A23" s="15"/>
      <c r="B23" s="26" t="s">
        <v>45</v>
      </c>
      <c r="C23" s="26">
        <f>SUM(F23:F26)</f>
        <v>525</v>
      </c>
      <c r="D23" s="30" t="s">
        <v>28</v>
      </c>
      <c r="E23" s="12">
        <v>309</v>
      </c>
      <c r="F23" s="12">
        <v>288</v>
      </c>
      <c r="G23" s="17">
        <f t="shared" si="3"/>
        <v>-21</v>
      </c>
      <c r="H23" s="74">
        <v>2.95274603185936</v>
      </c>
      <c r="I23" s="12">
        <v>10</v>
      </c>
      <c r="J23" s="12">
        <v>32</v>
      </c>
      <c r="K23" s="14">
        <v>9</v>
      </c>
      <c r="L23" s="57">
        <v>129342.32339925</v>
      </c>
      <c r="M23" s="58">
        <v>43804.08</v>
      </c>
      <c r="N23" s="37"/>
      <c r="O23" s="19"/>
      <c r="P23" s="31" t="s">
        <v>26</v>
      </c>
      <c r="Q23" s="78">
        <f>F22</f>
        <v>812</v>
      </c>
      <c r="R23" s="14">
        <f>H22</f>
        <v>3.09278932957949</v>
      </c>
      <c r="S23" s="37"/>
    </row>
    <row r="24" s="1" customFormat="1" ht="18" customHeight="1" spans="1:18">
      <c r="A24" s="15"/>
      <c r="B24" s="28"/>
      <c r="C24" s="28"/>
      <c r="D24" s="30" t="s">
        <v>33</v>
      </c>
      <c r="E24" s="12">
        <v>83</v>
      </c>
      <c r="F24" s="12">
        <v>87</v>
      </c>
      <c r="G24" s="13">
        <f t="shared" si="3"/>
        <v>4</v>
      </c>
      <c r="H24" s="74">
        <v>2.59364384530641</v>
      </c>
      <c r="I24" s="12">
        <v>19</v>
      </c>
      <c r="J24" s="12">
        <v>50</v>
      </c>
      <c r="K24" s="14">
        <v>1.74</v>
      </c>
      <c r="L24" s="57">
        <v>26179.6185</v>
      </c>
      <c r="M24" s="58">
        <v>10093.76</v>
      </c>
      <c r="N24" s="37"/>
      <c r="O24" s="19"/>
      <c r="P24" s="31" t="s">
        <v>24</v>
      </c>
      <c r="Q24" s="78">
        <f>F17</f>
        <v>307</v>
      </c>
      <c r="R24" s="14">
        <f>H17</f>
        <v>3.2</v>
      </c>
    </row>
    <row r="25" s="1" customFormat="1" ht="18" customHeight="1" spans="1:18">
      <c r="A25" s="15"/>
      <c r="B25" s="28"/>
      <c r="C25" s="28"/>
      <c r="D25" s="30" t="s">
        <v>31</v>
      </c>
      <c r="E25" s="12">
        <v>56</v>
      </c>
      <c r="F25" s="12">
        <v>56</v>
      </c>
      <c r="G25" s="13">
        <f t="shared" si="3"/>
        <v>0</v>
      </c>
      <c r="H25" s="74">
        <v>2.62152505300613</v>
      </c>
      <c r="I25" s="12">
        <v>19</v>
      </c>
      <c r="J25" s="12">
        <v>36</v>
      </c>
      <c r="K25" s="14">
        <v>1.55555555555556</v>
      </c>
      <c r="L25" s="57">
        <v>18024.61008495</v>
      </c>
      <c r="M25" s="58">
        <v>6875.62</v>
      </c>
      <c r="N25" s="37"/>
      <c r="O25" s="19"/>
      <c r="P25" s="31" t="s">
        <v>46</v>
      </c>
      <c r="Q25" s="78">
        <f>F27</f>
        <v>87</v>
      </c>
      <c r="R25" s="14">
        <f>H27</f>
        <v>2.88492999693625</v>
      </c>
    </row>
    <row r="26" s="1" customFormat="1" ht="18" customHeight="1" spans="1:18">
      <c r="A26" s="15"/>
      <c r="B26" s="28"/>
      <c r="C26" s="28"/>
      <c r="D26" s="30" t="s">
        <v>47</v>
      </c>
      <c r="E26" s="12">
        <v>122</v>
      </c>
      <c r="F26" s="12">
        <v>94</v>
      </c>
      <c r="G26" s="13">
        <f t="shared" si="3"/>
        <v>-28</v>
      </c>
      <c r="H26" s="84">
        <v>1.54489805630021</v>
      </c>
      <c r="I26" s="12">
        <v>16</v>
      </c>
      <c r="J26" s="12">
        <v>51</v>
      </c>
      <c r="K26" s="62">
        <v>1.84313725490196</v>
      </c>
      <c r="L26" s="57">
        <v>29200.442590722</v>
      </c>
      <c r="M26" s="58">
        <v>18901.21</v>
      </c>
      <c r="N26" s="37"/>
      <c r="O26" s="18"/>
      <c r="P26" s="23" t="s">
        <v>29</v>
      </c>
      <c r="Q26" s="60">
        <f>SUM(Q22:Q25)</f>
        <v>2803</v>
      </c>
      <c r="R26" s="80">
        <f>AVERAGE(R22:R25)</f>
        <v>3.27961933781134</v>
      </c>
    </row>
    <row r="27" s="1" customFormat="1" ht="18" customHeight="1" spans="1:18">
      <c r="A27" s="15"/>
      <c r="B27" s="31" t="s">
        <v>48</v>
      </c>
      <c r="C27" s="31">
        <f>F27</f>
        <v>87</v>
      </c>
      <c r="D27" s="30" t="s">
        <v>20</v>
      </c>
      <c r="E27" s="12">
        <v>75</v>
      </c>
      <c r="F27" s="12">
        <v>87</v>
      </c>
      <c r="G27" s="13">
        <f t="shared" si="3"/>
        <v>12</v>
      </c>
      <c r="H27" s="62">
        <v>2.88492999693625</v>
      </c>
      <c r="I27" s="12">
        <v>11</v>
      </c>
      <c r="J27" s="12">
        <v>87</v>
      </c>
      <c r="K27" s="62">
        <v>1</v>
      </c>
      <c r="L27" s="57">
        <v>28343.1967</v>
      </c>
      <c r="M27" s="58">
        <v>9824.57</v>
      </c>
      <c r="N27" s="49"/>
      <c r="O27" s="12" t="s">
        <v>49</v>
      </c>
      <c r="P27" s="12" t="s">
        <v>43</v>
      </c>
      <c r="Q27" s="12">
        <f>F12</f>
        <v>173</v>
      </c>
      <c r="R27" s="14">
        <f>H12</f>
        <v>3.31565261248741</v>
      </c>
    </row>
    <row r="28" s="1" customFormat="1" ht="18" customHeight="1" spans="1:18">
      <c r="A28" s="15"/>
      <c r="B28" s="23"/>
      <c r="C28" s="23">
        <f t="shared" ref="C28:G28" si="4">SUM(C16:C27)</f>
        <v>3487</v>
      </c>
      <c r="D28" s="23"/>
      <c r="E28" s="23">
        <f t="shared" si="4"/>
        <v>3547</v>
      </c>
      <c r="F28" s="23">
        <f t="shared" si="4"/>
        <v>3487</v>
      </c>
      <c r="G28" s="32">
        <f t="shared" si="4"/>
        <v>-60</v>
      </c>
      <c r="H28" s="25">
        <f>L28/M28</f>
        <v>2.82252585043599</v>
      </c>
      <c r="I28" s="66">
        <f t="shared" ref="I28:M28" si="5">SUM(I16:I27)</f>
        <v>216</v>
      </c>
      <c r="J28" s="66">
        <f t="shared" si="5"/>
        <v>803</v>
      </c>
      <c r="K28" s="25"/>
      <c r="L28" s="67">
        <f t="shared" si="5"/>
        <v>1095176.84039841</v>
      </c>
      <c r="M28" s="67">
        <f t="shared" si="5"/>
        <v>388013.041662396</v>
      </c>
      <c r="N28"/>
      <c r="O28" s="14" t="s">
        <v>30</v>
      </c>
      <c r="P28" s="12" t="s">
        <v>40</v>
      </c>
      <c r="Q28" s="60">
        <f>F6</f>
        <v>40</v>
      </c>
      <c r="R28" s="14">
        <f>H7</f>
        <v>1.27</v>
      </c>
    </row>
    <row r="29" s="1" customFormat="1" ht="18" customHeight="1" spans="1:18">
      <c r="A29" s="22"/>
      <c r="B29" s="12" t="s">
        <v>50</v>
      </c>
      <c r="C29" s="12"/>
      <c r="D29" s="12"/>
      <c r="E29" s="33">
        <f t="shared" ref="E29:G29" si="6">E28+E14</f>
        <v>10359</v>
      </c>
      <c r="F29" s="33">
        <f t="shared" si="6"/>
        <v>10311</v>
      </c>
      <c r="G29" s="34">
        <f t="shared" si="6"/>
        <v>-48</v>
      </c>
      <c r="H29" s="14">
        <f>L29/M29</f>
        <v>3.38213154378356</v>
      </c>
      <c r="I29" s="69">
        <f t="shared" ref="I29:M29" si="7">I28+I14</f>
        <v>394</v>
      </c>
      <c r="J29" s="69">
        <f t="shared" si="7"/>
        <v>2744</v>
      </c>
      <c r="K29" s="14"/>
      <c r="L29" s="58">
        <f t="shared" si="7"/>
        <v>3466124.37409891</v>
      </c>
      <c r="M29" s="58">
        <f t="shared" si="7"/>
        <v>1024834.28844443</v>
      </c>
      <c r="N29" s="37"/>
      <c r="O29" s="14"/>
      <c r="P29" s="12" t="s">
        <v>37</v>
      </c>
      <c r="Q29" s="60">
        <f>F26</f>
        <v>94</v>
      </c>
      <c r="R29" s="14">
        <f>H26</f>
        <v>1.54489805630021</v>
      </c>
    </row>
    <row r="30" s="1" customFormat="1" ht="18" customHeight="1" spans="1:18">
      <c r="A30" s="35"/>
      <c r="B30" s="5"/>
      <c r="C30" s="5"/>
      <c r="D30" s="5"/>
      <c r="E30" s="5"/>
      <c r="F30" s="36"/>
      <c r="G30" s="37"/>
      <c r="N30" s="37"/>
      <c r="O30" s="14" t="s">
        <v>51</v>
      </c>
      <c r="P30" s="12" t="s">
        <v>34</v>
      </c>
      <c r="Q30" s="78">
        <f>F10</f>
        <v>307</v>
      </c>
      <c r="R30" s="74">
        <f>H10</f>
        <v>7.81519431691085</v>
      </c>
    </row>
    <row r="31" s="1" customFormat="1" ht="18" customHeight="1" spans="1:18">
      <c r="A31" s="38"/>
      <c r="B31" s="39"/>
      <c r="C31" s="39"/>
      <c r="D31" s="5"/>
      <c r="E31" s="40"/>
      <c r="F31" s="36"/>
      <c r="G31" s="37"/>
      <c r="H31" s="4"/>
      <c r="I31" s="4"/>
      <c r="J31" s="4"/>
      <c r="K31" s="4"/>
      <c r="M31" s="4"/>
      <c r="N31" s="5"/>
      <c r="O31" s="14" t="s">
        <v>36</v>
      </c>
      <c r="P31" s="14" t="s">
        <v>34</v>
      </c>
      <c r="Q31" s="60">
        <f>F11</f>
        <v>68</v>
      </c>
      <c r="R31" s="74">
        <f>H11</f>
        <v>10.6352628705803</v>
      </c>
    </row>
    <row r="32" s="1" customFormat="1" ht="18" customHeight="1" spans="1:18">
      <c r="A32" s="38"/>
      <c r="B32" s="41"/>
      <c r="C32" s="41"/>
      <c r="D32" s="41"/>
      <c r="E32" s="41"/>
      <c r="F32" s="41"/>
      <c r="G32" s="37"/>
      <c r="N32" s="37"/>
      <c r="O32" s="37"/>
      <c r="P32" s="37"/>
      <c r="Q32" s="6">
        <f>Q31+Q30+Q29+Q28+Q27+Q26+Q21+Q17+Q13+Q8+Q5</f>
        <v>10311</v>
      </c>
      <c r="R32" s="1">
        <f>R31+R28+R27+R24+R23+R22+R30+R20+R19+R18+R16+R15+R14+R11+R10+R9+R7+R6+R4+R3+R2+R25+R29</f>
        <v>78.8953925971583</v>
      </c>
    </row>
    <row r="33" s="1" customFormat="1" ht="18" customHeight="1" spans="1:17">
      <c r="A33" s="38"/>
      <c r="B33"/>
      <c r="G33" s="37"/>
      <c r="H33" s="4"/>
      <c r="I33" s="4"/>
      <c r="J33" s="4"/>
      <c r="K33" s="4"/>
      <c r="L33" s="5"/>
      <c r="M33" s="4"/>
      <c r="N33" s="5"/>
      <c r="O33" s="37"/>
      <c r="P33" s="37"/>
      <c r="Q33" s="6"/>
    </row>
    <row r="34" s="1" customFormat="1" ht="18" customHeight="1" spans="1:17">
      <c r="A34" s="38"/>
      <c r="B34"/>
      <c r="C34" s="5"/>
      <c r="D34" s="36"/>
      <c r="E34" s="5"/>
      <c r="F34" s="36"/>
      <c r="G34" s="42"/>
      <c r="H34" s="42"/>
      <c r="I34" s="42"/>
      <c r="J34" s="42"/>
      <c r="K34" s="42"/>
      <c r="L34" s="5"/>
      <c r="M34" s="42"/>
      <c r="N34" s="37"/>
      <c r="O34" s="37"/>
      <c r="P34" s="70"/>
      <c r="Q34" s="37"/>
    </row>
    <row r="35" s="1" customFormat="1" ht="18" customHeight="1" spans="1:16">
      <c r="A35" s="38"/>
      <c r="B35"/>
      <c r="C35" s="43"/>
      <c r="D35" s="5"/>
      <c r="E35" s="5"/>
      <c r="F35" s="5"/>
      <c r="G35" s="42"/>
      <c r="H35" s="42">
        <f>H25+H24+H23+H22+H21+H20+H19+H18+H17+H16+H13+H12+H11+H10+H9+H8+H7+H5+H4+H3+H2+H26+H27</f>
        <v>78.8953925971583</v>
      </c>
      <c r="I35" s="42"/>
      <c r="J35" s="42"/>
      <c r="K35" s="42"/>
      <c r="L35" s="5"/>
      <c r="M35" s="42"/>
      <c r="N35" s="49"/>
      <c r="O35" s="37"/>
      <c r="P35" s="37"/>
    </row>
    <row r="36" s="1" customFormat="1" ht="18" customHeight="1" spans="1:15">
      <c r="A36" s="38"/>
      <c r="B36"/>
      <c r="C36" s="43"/>
      <c r="D36" s="5"/>
      <c r="E36" s="5"/>
      <c r="F36" s="42"/>
      <c r="G36" s="42"/>
      <c r="H36" s="44"/>
      <c r="I36" s="44"/>
      <c r="J36" s="44"/>
      <c r="K36" s="44"/>
      <c r="L36" s="5"/>
      <c r="M36" s="44"/>
      <c r="N36" s="49"/>
      <c r="O36" s="49"/>
    </row>
    <row r="37" s="1" customFormat="1" ht="18" customHeight="1" spans="1:15">
      <c r="A37" s="45"/>
      <c r="B37"/>
      <c r="C37" s="43"/>
      <c r="D37" s="5"/>
      <c r="E37" s="5"/>
      <c r="F37" s="42"/>
      <c r="G37" s="5"/>
      <c r="H37" s="5"/>
      <c r="I37" s="5"/>
      <c r="J37" s="5"/>
      <c r="K37" s="5"/>
      <c r="L37" s="5"/>
      <c r="M37" s="5"/>
      <c r="N37" s="49"/>
      <c r="O37" s="49"/>
    </row>
    <row r="38" s="1" customFormat="1" ht="18" customHeight="1" spans="1:15">
      <c r="A38" s="45"/>
      <c r="B38"/>
      <c r="C38" s="43"/>
      <c r="D38" s="5"/>
      <c r="E38" s="5"/>
      <c r="F38" s="5"/>
      <c r="G38" s="5"/>
      <c r="H38" s="46"/>
      <c r="I38" s="46"/>
      <c r="J38" s="46"/>
      <c r="K38" s="46"/>
      <c r="L38" s="5"/>
      <c r="M38" s="46"/>
      <c r="N38" s="49"/>
      <c r="O38" s="49"/>
    </row>
    <row r="39" s="1" customFormat="1" ht="18" customHeight="1" spans="1:16">
      <c r="A39" s="45"/>
      <c r="B39"/>
      <c r="C39" s="43"/>
      <c r="D39" s="42"/>
      <c r="E39" s="5"/>
      <c r="F39" s="42"/>
      <c r="G39" s="42"/>
      <c r="H39" s="42"/>
      <c r="I39" s="42"/>
      <c r="J39" s="42"/>
      <c r="K39" s="42"/>
      <c r="L39" s="5"/>
      <c r="M39" s="42"/>
      <c r="N39" s="46"/>
      <c r="O39" s="37"/>
      <c r="P39" s="6"/>
    </row>
    <row r="40" s="1" customFormat="1" ht="18" customHeight="1" spans="1:16">
      <c r="A40" s="45"/>
      <c r="B40" s="5"/>
      <c r="C40" s="5"/>
      <c r="D40" s="42"/>
      <c r="E40" s="5"/>
      <c r="F40" s="42"/>
      <c r="G40" s="5"/>
      <c r="H40" s="47"/>
      <c r="I40" s="47"/>
      <c r="J40" s="47"/>
      <c r="K40" s="47"/>
      <c r="L40" s="5"/>
      <c r="M40" s="47"/>
      <c r="N40" s="5"/>
      <c r="O40" s="5"/>
      <c r="P40" s="6"/>
    </row>
    <row r="41" s="1" customFormat="1" ht="18" customHeight="1" spans="1:15">
      <c r="A41" s="45"/>
      <c r="B41" s="5"/>
      <c r="C41" s="5"/>
      <c r="D41" s="42"/>
      <c r="E41" s="5"/>
      <c r="F41" s="42"/>
      <c r="G41" s="5"/>
      <c r="H41" s="48"/>
      <c r="I41" s="48"/>
      <c r="J41" s="48"/>
      <c r="K41" s="48"/>
      <c r="L41" s="37"/>
      <c r="M41" s="48"/>
      <c r="N41" s="47"/>
      <c r="O41" s="5"/>
    </row>
    <row r="42" s="1" customFormat="1" ht="18" customHeight="1" spans="1:14">
      <c r="A42" s="38" t="s">
        <v>60</v>
      </c>
      <c r="B42" s="42"/>
      <c r="C42" s="42"/>
      <c r="D42" s="42"/>
      <c r="E42" s="42"/>
      <c r="F42" s="42"/>
      <c r="G42" s="5"/>
      <c r="H42" s="48"/>
      <c r="I42" s="48"/>
      <c r="J42" s="48"/>
      <c r="K42" s="48"/>
      <c r="L42" s="37"/>
      <c r="M42" s="48"/>
      <c r="N42" s="48"/>
    </row>
    <row r="43" s="1" customFormat="1" ht="18" customHeight="1" spans="1:14">
      <c r="A43" s="49" t="s">
        <v>61</v>
      </c>
      <c r="B43" s="49" t="s">
        <v>62</v>
      </c>
      <c r="C43" s="49" t="s">
        <v>63</v>
      </c>
      <c r="D43" s="5"/>
      <c r="E43" s="5"/>
      <c r="F43" s="42"/>
      <c r="G43" s="42"/>
      <c r="H43" s="42"/>
      <c r="I43" s="42"/>
      <c r="J43" s="42"/>
      <c r="K43" s="42"/>
      <c r="L43" s="70"/>
      <c r="M43" s="42"/>
      <c r="N43" s="48"/>
    </row>
    <row r="44" s="1" customFormat="1" ht="18" customHeight="1" spans="1:15">
      <c r="A44" s="49" t="s">
        <v>64</v>
      </c>
      <c r="B44" s="49" t="s">
        <v>65</v>
      </c>
      <c r="C44" s="49">
        <v>6.97487235</v>
      </c>
      <c r="D44" s="5"/>
      <c r="E44" s="5"/>
      <c r="F44" s="5"/>
      <c r="G44" s="5"/>
      <c r="H44" s="46"/>
      <c r="I44" s="46"/>
      <c r="J44" s="46"/>
      <c r="K44" s="46"/>
      <c r="L44" s="42"/>
      <c r="M44" s="46"/>
      <c r="N44" s="5"/>
      <c r="O44" s="37"/>
    </row>
    <row r="45" s="1" customFormat="1" ht="18" customHeight="1" spans="1:17">
      <c r="A45" s="49" t="s">
        <v>66</v>
      </c>
      <c r="B45" s="49" t="s">
        <v>67</v>
      </c>
      <c r="C45" s="49">
        <v>0.88897875</v>
      </c>
      <c r="D45" s="5"/>
      <c r="E45" s="5"/>
      <c r="F45" s="5"/>
      <c r="G45" s="47"/>
      <c r="H45" s="37"/>
      <c r="I45" s="37"/>
      <c r="J45" s="37"/>
      <c r="K45" s="37"/>
      <c r="L45" s="5"/>
      <c r="M45" s="37"/>
      <c r="N45" s="46"/>
      <c r="O45" s="37"/>
      <c r="Q45" s="6"/>
    </row>
    <row r="46" s="1" customFormat="1" ht="18" customHeight="1" spans="1:15">
      <c r="A46" s="49" t="s">
        <v>68</v>
      </c>
      <c r="B46" s="49" t="s">
        <v>69</v>
      </c>
      <c r="C46" s="49">
        <v>0.06168455</v>
      </c>
      <c r="D46" s="42"/>
      <c r="E46" s="5"/>
      <c r="F46" s="5"/>
      <c r="G46" s="5"/>
      <c r="H46" s="5"/>
      <c r="I46" s="71"/>
      <c r="J46" s="71"/>
      <c r="K46" s="71"/>
      <c r="L46" s="5"/>
      <c r="M46" s="5"/>
      <c r="N46" s="37"/>
      <c r="O46" s="37"/>
    </row>
    <row r="47" s="1" customFormat="1" ht="18" customHeight="1" spans="1:17">
      <c r="A47" s="49" t="s">
        <v>70</v>
      </c>
      <c r="B47" s="49" t="s">
        <v>71</v>
      </c>
      <c r="C47" s="49">
        <v>1.8962</v>
      </c>
      <c r="D47" s="42"/>
      <c r="E47" s="5"/>
      <c r="F47" s="5"/>
      <c r="G47" s="5"/>
      <c r="H47" s="5"/>
      <c r="I47" s="5"/>
      <c r="J47" s="5"/>
      <c r="K47" s="5"/>
      <c r="L47" s="5"/>
      <c r="M47" s="5"/>
      <c r="N47" s="5"/>
      <c r="O47" s="37"/>
      <c r="Q47" s="6"/>
    </row>
    <row r="48" s="1" customFormat="1" ht="18" customHeight="1" spans="1:14">
      <c r="A48" s="49" t="s">
        <v>72</v>
      </c>
      <c r="B48" s="49" t="s">
        <v>73</v>
      </c>
      <c r="C48" s="49">
        <v>0.2251</v>
      </c>
      <c r="D48" s="42"/>
      <c r="L48" s="5"/>
      <c r="N48" s="5"/>
    </row>
    <row r="49" s="1" customFormat="1" ht="18" customHeight="1" spans="1:14">
      <c r="A49" s="49" t="s">
        <v>74</v>
      </c>
      <c r="B49" s="49" t="s">
        <v>75</v>
      </c>
      <c r="C49" s="49">
        <v>5.03621405</v>
      </c>
      <c r="D49" s="42"/>
      <c r="F49" s="3"/>
      <c r="G49" s="4"/>
      <c r="H49" s="5"/>
      <c r="I49" s="5"/>
      <c r="J49" s="5"/>
      <c r="K49" s="5"/>
      <c r="L49" s="5"/>
      <c r="M49" s="5"/>
      <c r="N49" s="5"/>
    </row>
    <row r="50" s="1" customFormat="1" ht="18" customHeight="1" spans="1:14">
      <c r="A50" s="49" t="s">
        <v>76</v>
      </c>
      <c r="B50" s="49" t="s">
        <v>77</v>
      </c>
      <c r="C50" s="49">
        <v>0.2093</v>
      </c>
      <c r="F50" s="3"/>
      <c r="G50" s="4"/>
      <c r="H50" s="5"/>
      <c r="I50" s="5"/>
      <c r="J50" s="5"/>
      <c r="K50" s="5"/>
      <c r="L50" s="5"/>
      <c r="M50" s="5"/>
      <c r="N50" s="5"/>
    </row>
    <row r="51" s="1" customFormat="1" ht="18" customHeight="1" spans="1:17">
      <c r="A51" s="49" t="s">
        <v>78</v>
      </c>
      <c r="B51" s="49" t="s">
        <v>79</v>
      </c>
      <c r="C51" s="49">
        <v>0.8637</v>
      </c>
      <c r="F51" s="3"/>
      <c r="G51" s="4"/>
      <c r="H51" s="5"/>
      <c r="I51" s="5"/>
      <c r="J51" s="5"/>
      <c r="K51" s="5"/>
      <c r="L51" s="5"/>
      <c r="M51" s="5"/>
      <c r="N51" s="5"/>
      <c r="Q51" s="6"/>
    </row>
    <row r="52" s="1" customFormat="1" ht="18" customHeight="1" spans="1:17">
      <c r="A52" s="49" t="s">
        <v>80</v>
      </c>
      <c r="B52" s="49" t="s">
        <v>81</v>
      </c>
      <c r="C52" s="49">
        <v>1.6659</v>
      </c>
      <c r="N52" s="5"/>
      <c r="Q52" s="6"/>
    </row>
    <row r="53" s="1" customFormat="1" ht="18" customHeight="1" spans="1:17">
      <c r="A53" s="49" t="s">
        <v>82</v>
      </c>
      <c r="B53" s="49" t="s">
        <v>83</v>
      </c>
      <c r="C53" s="49">
        <v>7.90901855</v>
      </c>
      <c r="N53" s="5"/>
      <c r="Q53" s="6"/>
    </row>
    <row r="54" s="1" customFormat="1" ht="18" customHeight="1" spans="1:17">
      <c r="A54" s="49" t="s">
        <v>84</v>
      </c>
      <c r="B54" s="49" t="s">
        <v>85</v>
      </c>
      <c r="C54" s="49">
        <v>0.000457</v>
      </c>
      <c r="N54" s="5"/>
      <c r="Q54" s="6"/>
    </row>
    <row r="55" ht="15.6" spans="1:3">
      <c r="A55" s="49" t="s">
        <v>86</v>
      </c>
      <c r="B55" s="49" t="s">
        <v>87</v>
      </c>
      <c r="C55" s="49">
        <v>1.8567</v>
      </c>
    </row>
    <row r="56" ht="15.6" spans="1:3">
      <c r="A56" s="49" t="s">
        <v>88</v>
      </c>
      <c r="B56" s="49" t="s">
        <v>89</v>
      </c>
      <c r="C56" s="49">
        <v>4.9463</v>
      </c>
    </row>
    <row r="57" ht="15.6" spans="1:3">
      <c r="A57" s="49" t="s">
        <v>90</v>
      </c>
      <c r="B57" s="49" t="s">
        <v>91</v>
      </c>
      <c r="C57" s="49">
        <v>8.8875867</v>
      </c>
    </row>
  </sheetData>
  <mergeCells count="24">
    <mergeCell ref="B29:D29"/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C3:C4"/>
    <mergeCell ref="C5:C7"/>
    <mergeCell ref="C8:C11"/>
    <mergeCell ref="C12:C13"/>
    <mergeCell ref="C16:C17"/>
    <mergeCell ref="C18:C22"/>
    <mergeCell ref="C23:C26"/>
    <mergeCell ref="O2:O5"/>
    <mergeCell ref="O6:O8"/>
    <mergeCell ref="O9:O13"/>
    <mergeCell ref="O14:O17"/>
    <mergeCell ref="O18:O21"/>
    <mergeCell ref="O22:O26"/>
    <mergeCell ref="O28:O29"/>
  </mergeCells>
  <conditionalFormatting sqref="Q2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{9dbc46db-d45e-43f3-bad8-91b3c392f5df}</x14:id>
        </ext>
      </extLst>
    </cfRule>
  </conditionalFormatting>
  <conditionalFormatting sqref="Q2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{da280cb1-c3ad-4604-88f7-f700c7d667d5}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{85bd1b7e-5211-498a-ae82-de45214b33f0}</x14:id>
        </ext>
      </extLst>
    </cfRule>
  </conditionalFormatting>
  <conditionalFormatting sqref="R30">
    <cfRule type="aboveAverage" dxfId="0" priority="16"/>
    <cfRule type="aboveAverage" dxfId="1" priority="15" aboveAverage="0"/>
  </conditionalFormatting>
  <conditionalFormatting sqref="R31">
    <cfRule type="aboveAverage" dxfId="0" priority="2"/>
    <cfRule type="aboveAverage" dxfId="1" priority="1" aboveAverage="0"/>
  </conditionalFormatting>
  <conditionalFormatting sqref="Q2:Q5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{85a8c32c-d663-4ed7-8d6a-97116bb656ab}</x14:id>
        </ext>
      </extLst>
    </cfRule>
  </conditionalFormatting>
  <conditionalFormatting sqref="Q6:Q8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{a9035c34-7ed3-4abb-b6dd-25ec34cfdc32}</x14:id>
        </ext>
      </extLst>
    </cfRule>
  </conditionalFormatting>
  <conditionalFormatting sqref="Q9:Q1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{3fb3ce67-baf1-4e5a-b8a4-42458388e7c7}</x14:id>
        </ext>
      </extLst>
    </cfRule>
  </conditionalFormatting>
  <conditionalFormatting sqref="Q14:Q17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{bf5af4d6-a400-42d5-a08c-d8c822bb0dc3}</x14:id>
        </ext>
      </extLst>
    </cfRule>
  </conditionalFormatting>
  <conditionalFormatting sqref="Q18:Q2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{f7ab7ec1-7a10-47d0-882b-8f9c1d5cf336}</x14:id>
        </ext>
      </extLst>
    </cfRule>
  </conditionalFormatting>
  <conditionalFormatting sqref="Q22:Q2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{e684ec61-ff42-485a-ac54-13f810551416}</x14:id>
        </ext>
      </extLst>
    </cfRule>
  </conditionalFormatting>
  <conditionalFormatting sqref="Q23:Q2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{fe15e5b7-2250-4dee-8f6e-b98ecea9ede5}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{05ee1d42-6396-4bf8-8962-ed154a63fe75}</x14:id>
        </ext>
      </extLst>
    </cfRule>
  </conditionalFormatting>
  <conditionalFormatting sqref="R3:R4">
    <cfRule type="aboveAverage" dxfId="0" priority="24"/>
    <cfRule type="aboveAverage" dxfId="1" priority="23" aboveAverage="0"/>
  </conditionalFormatting>
  <conditionalFormatting sqref="R6:R7">
    <cfRule type="aboveAverage" dxfId="0" priority="22"/>
    <cfRule type="aboveAverage" dxfId="1" priority="21" aboveAverage="0"/>
  </conditionalFormatting>
  <conditionalFormatting sqref="R9:R12">
    <cfRule type="aboveAverage" dxfId="0" priority="18"/>
    <cfRule type="aboveAverage" dxfId="1" priority="17" aboveAverage="0"/>
  </conditionalFormatting>
  <conditionalFormatting sqref="R14:R16">
    <cfRule type="aboveAverage" dxfId="0" priority="20"/>
    <cfRule type="aboveAverage" dxfId="1" priority="19" aboveAverage="0"/>
  </conditionalFormatting>
  <conditionalFormatting sqref="R18:R21">
    <cfRule type="aboveAverage" dxfId="0" priority="14"/>
    <cfRule type="aboveAverage" dxfId="1" priority="13" aboveAverage="0"/>
  </conditionalFormatting>
  <conditionalFormatting sqref="R22:R25">
    <cfRule type="aboveAverage" dxfId="0" priority="28"/>
    <cfRule type="aboveAverage" dxfId="1" priority="27" aboveAverage="0"/>
  </conditionalFormatting>
  <conditionalFormatting sqref="Q22 Q2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{f81e1124-79d5-4481-ab3e-711eb31dec36}</x14:id>
        </ext>
      </extLst>
    </cfRule>
  </conditionalFormatting>
  <pageMargins left="0.75" right="0.75" top="1" bottom="1" header="0.511805555555556" footer="0.511805555555556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bc46db-d45e-43f3-bad8-91b3c392f5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type="dataBar" id="{da280cb1-c3ad-4604-88f7-f700c7d667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85bd1b7e-5211-498a-ae82-de45214b33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type="dataBar" id="{85a8c32c-d663-4ed7-8d6a-97116bb656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type="dataBar" id="{a9035c34-7ed3-4abb-b6dd-25ec34cfdc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type="dataBar" id="{3fb3ce67-baf1-4e5a-b8a4-42458388e7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type="dataBar" id="{bf5af4d6-a400-42d5-a08c-d8c822bb0d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type="dataBar" id="{f7ab7ec1-7a10-47d0-882b-8f9c1d5cf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type="dataBar" id="{e684ec61-ff42-485a-ac54-13f8105514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type="dataBar" id="{fe15e5b7-2250-4dee-8f6e-b98ecea9ed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5ee1d42-6396-4bf8-8962-ed154a63fe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type="dataBar" id="{f81e1124-79d5-4481-ab3e-711eb31dec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91"/>
  <sheetViews>
    <sheetView topLeftCell="A73" workbookViewId="0">
      <selection activeCell="J80" sqref="J80"/>
    </sheetView>
  </sheetViews>
  <sheetFormatPr defaultColWidth="8.88888888888889" defaultRowHeight="14.4" outlineLevelCol="5"/>
  <cols>
    <col min="1" max="1" width="15.1111111111111"/>
    <col min="2" max="2" width="14.1111111111111"/>
    <col min="3" max="5" width="12.8888888888889"/>
    <col min="6" max="6" width="17.1111111111111"/>
    <col min="8" max="8" width="13.8888888888889" customWidth="1"/>
    <col min="9" max="9" width="13.3333333333333" customWidth="1"/>
    <col min="10" max="10" width="20.6666666666667" customWidth="1"/>
    <col min="11" max="11" width="13.1111111111111" customWidth="1"/>
  </cols>
  <sheetData>
    <row r="3" ht="17.4" spans="1:5">
      <c r="A3" s="86" t="s">
        <v>92</v>
      </c>
      <c r="B3" s="86" t="s">
        <v>93</v>
      </c>
      <c r="C3" s="86" t="s">
        <v>94</v>
      </c>
      <c r="D3" s="86" t="s">
        <v>50</v>
      </c>
      <c r="E3" s="86" t="s">
        <v>55</v>
      </c>
    </row>
    <row r="4" ht="17.4" spans="1:5">
      <c r="A4" s="86" t="s">
        <v>56</v>
      </c>
      <c r="B4" s="87">
        <v>38855</v>
      </c>
      <c r="C4" s="87">
        <v>37836</v>
      </c>
      <c r="D4" s="87">
        <v>76691</v>
      </c>
      <c r="E4" s="88">
        <v>-0.0262257109767083</v>
      </c>
    </row>
    <row r="5" ht="17.4" spans="1:5">
      <c r="A5" s="86" t="s">
        <v>57</v>
      </c>
      <c r="B5" s="87">
        <v>75717</v>
      </c>
      <c r="C5" s="87">
        <v>74904</v>
      </c>
      <c r="D5" s="87">
        <v>150621</v>
      </c>
      <c r="E5" s="88">
        <v>-0.0107373509251555</v>
      </c>
    </row>
    <row r="6" ht="17.4" spans="1:5">
      <c r="A6" s="86" t="s">
        <v>50</v>
      </c>
      <c r="B6" s="87">
        <v>114572</v>
      </c>
      <c r="C6" s="87">
        <v>112740</v>
      </c>
      <c r="D6" s="87">
        <v>227312</v>
      </c>
      <c r="E6" s="88">
        <v>-0.0159899451873058</v>
      </c>
    </row>
    <row r="18" ht="17.4" spans="1:6">
      <c r="A18" s="86" t="s">
        <v>11</v>
      </c>
      <c r="B18" s="86" t="s">
        <v>95</v>
      </c>
      <c r="C18" s="86" t="s">
        <v>96</v>
      </c>
      <c r="D18" s="86" t="s">
        <v>50</v>
      </c>
      <c r="E18" s="86" t="s">
        <v>55</v>
      </c>
      <c r="F18" s="86" t="s">
        <v>59</v>
      </c>
    </row>
    <row r="19" ht="17.4" spans="1:6">
      <c r="A19" s="86" t="s">
        <v>21</v>
      </c>
      <c r="B19" s="87">
        <v>52965</v>
      </c>
      <c r="C19" s="87">
        <v>53101</v>
      </c>
      <c r="D19" s="87">
        <v>106066</v>
      </c>
      <c r="E19" s="89">
        <v>0.0025677334088549</v>
      </c>
      <c r="F19" s="90">
        <v>0.466609769831773</v>
      </c>
    </row>
    <row r="20" ht="17.4" spans="1:6">
      <c r="A20" s="86" t="s">
        <v>20</v>
      </c>
      <c r="B20" s="87">
        <v>26633</v>
      </c>
      <c r="C20" s="87">
        <v>26617</v>
      </c>
      <c r="D20" s="87">
        <v>53250</v>
      </c>
      <c r="E20" s="88">
        <v>-0.00060075845755266</v>
      </c>
      <c r="F20" s="90">
        <v>0.234259519954952</v>
      </c>
    </row>
    <row r="21" ht="17.4" spans="1:6">
      <c r="A21" s="86" t="s">
        <v>33</v>
      </c>
      <c r="B21" s="87">
        <v>10327</v>
      </c>
      <c r="C21" s="87">
        <v>9264</v>
      </c>
      <c r="D21" s="87">
        <v>19591</v>
      </c>
      <c r="E21" s="88">
        <v>-0.102934056357122</v>
      </c>
      <c r="F21" s="90">
        <v>0.0861855071443655</v>
      </c>
    </row>
    <row r="22" ht="17.4" spans="1:6">
      <c r="A22" s="86" t="s">
        <v>31</v>
      </c>
      <c r="B22" s="87">
        <v>5955</v>
      </c>
      <c r="C22" s="87">
        <v>6651</v>
      </c>
      <c r="D22" s="87">
        <v>12606</v>
      </c>
      <c r="E22" s="89">
        <v>0.116876574307305</v>
      </c>
      <c r="F22" s="90">
        <v>0.0554568170620117</v>
      </c>
    </row>
    <row r="23" ht="17.4" spans="1:6">
      <c r="A23" s="86" t="s">
        <v>28</v>
      </c>
      <c r="B23" s="87">
        <v>6229</v>
      </c>
      <c r="C23" s="87">
        <v>6032</v>
      </c>
      <c r="D23" s="87">
        <v>12261</v>
      </c>
      <c r="E23" s="88">
        <v>-0.0316262642478729</v>
      </c>
      <c r="F23" s="90">
        <v>0.0539390793270923</v>
      </c>
    </row>
    <row r="24" ht="17.4" spans="1:6">
      <c r="A24" s="86" t="s">
        <v>39</v>
      </c>
      <c r="B24" s="87">
        <v>3666</v>
      </c>
      <c r="C24" s="87">
        <v>2819</v>
      </c>
      <c r="D24" s="87">
        <v>6485</v>
      </c>
      <c r="E24" s="88">
        <v>-0.231042007637752</v>
      </c>
      <c r="F24" s="90">
        <v>0.0285290701766735</v>
      </c>
    </row>
    <row r="25" ht="17.4" spans="1:6">
      <c r="A25" s="86" t="s">
        <v>35</v>
      </c>
      <c r="B25" s="87">
        <v>2822</v>
      </c>
      <c r="C25" s="87">
        <v>2656</v>
      </c>
      <c r="D25" s="87">
        <v>5478</v>
      </c>
      <c r="E25" s="88">
        <v>-0.0588235294117647</v>
      </c>
      <c r="F25" s="90">
        <v>0.0240990356866333</v>
      </c>
    </row>
    <row r="26" ht="17.4" spans="1:6">
      <c r="A26" s="86" t="s">
        <v>25</v>
      </c>
      <c r="B26" s="87">
        <v>1688</v>
      </c>
      <c r="C26" s="87">
        <v>2720</v>
      </c>
      <c r="D26" s="87">
        <v>4408</v>
      </c>
      <c r="E26" s="89">
        <v>0.611374407582938</v>
      </c>
      <c r="F26" s="90">
        <v>0.0193918490884775</v>
      </c>
    </row>
    <row r="27" ht="17.4" spans="1:6">
      <c r="A27" s="86" t="s">
        <v>36</v>
      </c>
      <c r="B27" s="87">
        <v>2702</v>
      </c>
      <c r="C27" s="87">
        <v>1145</v>
      </c>
      <c r="D27" s="87">
        <v>3847</v>
      </c>
      <c r="E27" s="88">
        <v>-0.576239822353812</v>
      </c>
      <c r="F27" s="90">
        <v>0.0169238755543042</v>
      </c>
    </row>
    <row r="28" ht="17.4" spans="1:6">
      <c r="A28" s="86" t="s">
        <v>47</v>
      </c>
      <c r="B28" s="87">
        <v>1117</v>
      </c>
      <c r="C28" s="87">
        <v>1220</v>
      </c>
      <c r="D28" s="87">
        <v>2337</v>
      </c>
      <c r="E28" s="89">
        <v>0.0922112802148612</v>
      </c>
      <c r="F28" s="90">
        <v>0.0102810234391497</v>
      </c>
    </row>
    <row r="29" ht="17.4" spans="1:6">
      <c r="A29" s="86" t="s">
        <v>30</v>
      </c>
      <c r="B29" s="87">
        <v>468</v>
      </c>
      <c r="C29" s="87">
        <v>515</v>
      </c>
      <c r="D29" s="87">
        <v>983</v>
      </c>
      <c r="E29" s="89">
        <v>0.10042735042735</v>
      </c>
      <c r="F29" s="90">
        <v>0.00432445273456747</v>
      </c>
    </row>
    <row r="30" ht="17.4" spans="1:6">
      <c r="A30" s="86" t="s">
        <v>50</v>
      </c>
      <c r="B30" s="87">
        <v>114572</v>
      </c>
      <c r="C30" s="87">
        <v>112740</v>
      </c>
      <c r="D30" s="87">
        <v>227312</v>
      </c>
      <c r="E30" s="88">
        <v>-0.0159899451873058</v>
      </c>
      <c r="F30" s="90">
        <v>1</v>
      </c>
    </row>
    <row r="39" ht="17.4" spans="1:6">
      <c r="A39" s="86" t="s">
        <v>9</v>
      </c>
      <c r="B39" s="86" t="s">
        <v>95</v>
      </c>
      <c r="C39" s="86" t="s">
        <v>96</v>
      </c>
      <c r="D39" s="86" t="s">
        <v>50</v>
      </c>
      <c r="E39" s="86" t="s">
        <v>55</v>
      </c>
      <c r="F39" s="86" t="s">
        <v>59</v>
      </c>
    </row>
    <row r="40" ht="17.4" spans="1:6">
      <c r="A40" s="86" t="s">
        <v>23</v>
      </c>
      <c r="B40" s="87">
        <v>35860</v>
      </c>
      <c r="C40" s="87">
        <v>39723</v>
      </c>
      <c r="D40" s="87">
        <v>75583</v>
      </c>
      <c r="E40" s="89">
        <v>0.107724484104852</v>
      </c>
      <c r="F40" s="90">
        <v>0.332507742662068</v>
      </c>
    </row>
    <row r="41" ht="17.4" spans="1:6">
      <c r="A41" s="86" t="s">
        <v>42</v>
      </c>
      <c r="B41" s="87">
        <v>23752</v>
      </c>
      <c r="C41" s="87">
        <v>22206</v>
      </c>
      <c r="D41" s="87">
        <v>45958</v>
      </c>
      <c r="E41" s="88">
        <v>-0.0650892556416302</v>
      </c>
      <c r="F41" s="90">
        <v>0.20218026325051</v>
      </c>
    </row>
    <row r="42" ht="17.4" spans="1:6">
      <c r="A42" s="86" t="s">
        <v>19</v>
      </c>
      <c r="B42" s="87">
        <v>15655</v>
      </c>
      <c r="C42" s="87">
        <v>14128</v>
      </c>
      <c r="D42" s="87">
        <v>29783</v>
      </c>
      <c r="E42" s="88">
        <v>-0.0975407218141169</v>
      </c>
      <c r="F42" s="90">
        <v>0.131022559301753</v>
      </c>
    </row>
    <row r="43" ht="17.4" spans="1:6">
      <c r="A43" s="86" t="s">
        <v>32</v>
      </c>
      <c r="B43" s="87">
        <v>14539</v>
      </c>
      <c r="C43" s="87">
        <v>13512</v>
      </c>
      <c r="D43" s="87">
        <v>28051</v>
      </c>
      <c r="E43" s="88">
        <v>-0.0706375954329734</v>
      </c>
      <c r="F43" s="90">
        <v>0.123403075948476</v>
      </c>
    </row>
    <row r="44" ht="17.4" spans="1:6">
      <c r="A44" s="86" t="s">
        <v>41</v>
      </c>
      <c r="B44" s="87">
        <v>9518</v>
      </c>
      <c r="C44" s="87">
        <v>9556</v>
      </c>
      <c r="D44" s="87">
        <v>19074</v>
      </c>
      <c r="E44" s="89">
        <v>0.00399243538558521</v>
      </c>
      <c r="F44" s="90">
        <v>0.083911100161892</v>
      </c>
    </row>
    <row r="45" ht="17.4" spans="1:6">
      <c r="A45" s="86" t="s">
        <v>38</v>
      </c>
      <c r="B45" s="87">
        <v>4515</v>
      </c>
      <c r="C45" s="87">
        <v>4141</v>
      </c>
      <c r="D45" s="87">
        <v>8656</v>
      </c>
      <c r="E45" s="88">
        <v>-0.0828349944629014</v>
      </c>
      <c r="F45" s="90">
        <v>0.0380798198071373</v>
      </c>
    </row>
    <row r="46" ht="17.4" spans="1:6">
      <c r="A46" s="86" t="s">
        <v>45</v>
      </c>
      <c r="B46" s="87">
        <v>4401</v>
      </c>
      <c r="C46" s="87">
        <v>5090</v>
      </c>
      <c r="D46" s="87">
        <v>9491</v>
      </c>
      <c r="E46" s="89">
        <v>0.156555328334469</v>
      </c>
      <c r="F46" s="90">
        <v>0.0417531850496234</v>
      </c>
    </row>
    <row r="47" ht="17.4" spans="1:6">
      <c r="A47" s="86" t="s">
        <v>27</v>
      </c>
      <c r="B47" s="87">
        <v>5148</v>
      </c>
      <c r="C47" s="87">
        <v>3400</v>
      </c>
      <c r="D47" s="87">
        <v>8548</v>
      </c>
      <c r="E47" s="88">
        <v>-0.33954933954934</v>
      </c>
      <c r="F47" s="90">
        <v>0.0376047019075104</v>
      </c>
    </row>
    <row r="48" ht="17.4" spans="1:6">
      <c r="A48" s="86" t="s">
        <v>48</v>
      </c>
      <c r="B48" s="87">
        <v>1184</v>
      </c>
      <c r="C48" s="87">
        <v>984</v>
      </c>
      <c r="D48" s="87">
        <v>2168</v>
      </c>
      <c r="E48" s="88">
        <v>-0.168918918918919</v>
      </c>
      <c r="F48" s="90">
        <v>0.00953755191102977</v>
      </c>
    </row>
    <row r="49" ht="17.4" spans="1:6">
      <c r="A49" s="86" t="s">
        <v>50</v>
      </c>
      <c r="B49" s="87">
        <v>114572</v>
      </c>
      <c r="C49" s="87">
        <v>112740</v>
      </c>
      <c r="D49" s="87">
        <v>227312</v>
      </c>
      <c r="E49" s="88">
        <v>-0.0159899451873058</v>
      </c>
      <c r="F49" s="90">
        <v>1</v>
      </c>
    </row>
    <row r="66" ht="17.4" spans="1:5">
      <c r="A66" s="86" t="s">
        <v>11</v>
      </c>
      <c r="B66" s="86" t="s">
        <v>9</v>
      </c>
      <c r="C66" s="86" t="s">
        <v>97</v>
      </c>
      <c r="D66" s="86" t="s">
        <v>98</v>
      </c>
      <c r="E66" s="86" t="s">
        <v>50</v>
      </c>
    </row>
    <row r="67" ht="17.4" spans="1:5">
      <c r="A67" s="86" t="s">
        <v>35</v>
      </c>
      <c r="B67" s="86" t="s">
        <v>32</v>
      </c>
      <c r="C67" s="91">
        <v>5.81363664346821</v>
      </c>
      <c r="D67" s="91">
        <v>6.62563350122405</v>
      </c>
      <c r="E67" s="91">
        <v>6.21963507234613</v>
      </c>
    </row>
    <row r="68" ht="17.4" spans="1:5">
      <c r="A68" s="86" t="s">
        <v>39</v>
      </c>
      <c r="B68" s="86" t="s">
        <v>38</v>
      </c>
      <c r="C68" s="91">
        <v>3.7849156432846</v>
      </c>
      <c r="D68" s="91">
        <v>3.31684173744052</v>
      </c>
      <c r="E68" s="91">
        <v>3.55087869036256</v>
      </c>
    </row>
    <row r="69" ht="17.4" spans="1:5">
      <c r="A69" s="86" t="s">
        <v>33</v>
      </c>
      <c r="B69" s="86" t="s">
        <v>42</v>
      </c>
      <c r="C69" s="91">
        <v>2.53636614564559</v>
      </c>
      <c r="D69" s="91">
        <v>3.45698298833239</v>
      </c>
      <c r="E69" s="91">
        <v>2.74881618626562</v>
      </c>
    </row>
    <row r="70" ht="17.4" spans="1:5">
      <c r="A70" s="86" t="s">
        <v>33</v>
      </c>
      <c r="B70" s="86" t="s">
        <v>45</v>
      </c>
      <c r="C70" s="91">
        <v>3.17473410881978</v>
      </c>
      <c r="D70" s="91">
        <v>2.8547539583333</v>
      </c>
      <c r="E70" s="91">
        <v>3.01474403357654</v>
      </c>
    </row>
    <row r="71" ht="17.4" spans="1:5">
      <c r="A71" s="86" t="s">
        <v>33</v>
      </c>
      <c r="B71" s="86" t="s">
        <v>32</v>
      </c>
      <c r="C71" s="91">
        <v>3.93427486218768</v>
      </c>
      <c r="D71" s="91">
        <v>4.37264525972714</v>
      </c>
      <c r="E71" s="91">
        <v>4.15346006095741</v>
      </c>
    </row>
    <row r="72" ht="17.4" spans="1:5">
      <c r="A72" s="86" t="s">
        <v>30</v>
      </c>
      <c r="B72" s="86" t="s">
        <v>27</v>
      </c>
      <c r="C72" s="91">
        <v>3.546</v>
      </c>
      <c r="D72" s="91">
        <v>2.92</v>
      </c>
      <c r="E72" s="91">
        <v>3.233</v>
      </c>
    </row>
    <row r="73" ht="17.4" spans="1:5">
      <c r="A73" s="86" t="s">
        <v>47</v>
      </c>
      <c r="B73" s="86" t="s">
        <v>45</v>
      </c>
      <c r="C73" s="91">
        <v>1.89940818783394</v>
      </c>
      <c r="D73" s="91">
        <v>1.76989978583994</v>
      </c>
      <c r="E73" s="91">
        <v>1.83465398683694</v>
      </c>
    </row>
    <row r="74" ht="17.4" spans="1:5">
      <c r="A74" s="86" t="s">
        <v>28</v>
      </c>
      <c r="B74" s="86" t="s">
        <v>38</v>
      </c>
      <c r="C74" s="91">
        <v>3.00571333758337</v>
      </c>
      <c r="D74" s="91">
        <v>2.91619806323218</v>
      </c>
      <c r="E74" s="91">
        <v>2.96095570040777</v>
      </c>
    </row>
    <row r="75" ht="17.4" spans="1:5">
      <c r="A75" s="86" t="s">
        <v>28</v>
      </c>
      <c r="B75" s="86" t="s">
        <v>45</v>
      </c>
      <c r="C75" s="91">
        <v>3.28720380348508</v>
      </c>
      <c r="D75" s="91">
        <v>3.28522718100134</v>
      </c>
      <c r="E75" s="91">
        <v>3.28621549224321</v>
      </c>
    </row>
    <row r="76" ht="17.4" spans="1:5">
      <c r="A76" s="86" t="s">
        <v>28</v>
      </c>
      <c r="B76" s="86" t="s">
        <v>27</v>
      </c>
      <c r="C76" s="91">
        <v>3.07442918878057</v>
      </c>
      <c r="D76" s="91">
        <v>2.514</v>
      </c>
      <c r="E76" s="91">
        <v>2.79421459439028</v>
      </c>
    </row>
    <row r="77" ht="17.4" spans="1:5">
      <c r="A77" s="86" t="s">
        <v>36</v>
      </c>
      <c r="B77" s="86" t="s">
        <v>32</v>
      </c>
      <c r="C77" s="91">
        <v>14.8525563586792</v>
      </c>
      <c r="D77" s="91">
        <v>10.550934941953</v>
      </c>
      <c r="E77" s="91">
        <v>12.7017456503161</v>
      </c>
    </row>
    <row r="78" ht="17.4" spans="1:5">
      <c r="A78" s="86" t="s">
        <v>21</v>
      </c>
      <c r="B78" s="86" t="s">
        <v>42</v>
      </c>
      <c r="C78" s="91">
        <v>2.72521355504415</v>
      </c>
      <c r="D78" s="91">
        <v>2.65129087374673</v>
      </c>
      <c r="E78" s="91">
        <v>2.68825221439544</v>
      </c>
    </row>
    <row r="79" ht="17.4" spans="1:5">
      <c r="A79" s="86" t="s">
        <v>21</v>
      </c>
      <c r="B79" s="86" t="s">
        <v>41</v>
      </c>
      <c r="C79" s="91">
        <v>2.813</v>
      </c>
      <c r="D79" s="91">
        <v>2.757</v>
      </c>
      <c r="E79" s="91">
        <v>2.785</v>
      </c>
    </row>
    <row r="80" ht="17.4" spans="1:5">
      <c r="A80" s="86" t="s">
        <v>21</v>
      </c>
      <c r="B80" s="86" t="s">
        <v>23</v>
      </c>
      <c r="C80" s="91">
        <v>3.10048909260712</v>
      </c>
      <c r="D80" s="91">
        <v>3.38487346558891</v>
      </c>
      <c r="E80" s="91">
        <v>3.24268127909802</v>
      </c>
    </row>
    <row r="81" ht="17.4" spans="1:5">
      <c r="A81" s="86" t="s">
        <v>20</v>
      </c>
      <c r="B81" s="86" t="s">
        <v>48</v>
      </c>
      <c r="C81" s="91">
        <v>3.39</v>
      </c>
      <c r="D81" s="91">
        <v>2.90136574494089</v>
      </c>
      <c r="E81" s="91">
        <v>3.14568287247045</v>
      </c>
    </row>
    <row r="82" ht="17.4" spans="1:5">
      <c r="A82" s="86" t="s">
        <v>20</v>
      </c>
      <c r="B82" s="86" t="s">
        <v>42</v>
      </c>
      <c r="C82" s="91">
        <v>2.7908635193043</v>
      </c>
      <c r="D82" s="91">
        <v>2.99745746257099</v>
      </c>
      <c r="E82" s="91">
        <v>2.89416049093765</v>
      </c>
    </row>
    <row r="83" ht="17.4" spans="1:5">
      <c r="A83" s="86" t="s">
        <v>20</v>
      </c>
      <c r="B83" s="86" t="s">
        <v>41</v>
      </c>
      <c r="C83" s="91">
        <v>3.141</v>
      </c>
      <c r="D83" s="91">
        <v>2.99</v>
      </c>
      <c r="E83" s="91">
        <v>3.0655</v>
      </c>
    </row>
    <row r="84" ht="17.4" spans="1:5">
      <c r="A84" s="86" t="s">
        <v>20</v>
      </c>
      <c r="B84" s="86" t="s">
        <v>19</v>
      </c>
      <c r="C84" s="91">
        <v>3.62531961875653</v>
      </c>
      <c r="D84" s="91">
        <v>3.87376328019319</v>
      </c>
      <c r="E84" s="91">
        <v>3.74954144947486</v>
      </c>
    </row>
    <row r="85" ht="17.4" spans="1:5">
      <c r="A85" s="86" t="s">
        <v>25</v>
      </c>
      <c r="B85" s="86" t="s">
        <v>42</v>
      </c>
      <c r="C85" s="91">
        <v>3.04543980356874</v>
      </c>
      <c r="D85" s="91">
        <v>3.07772489119372</v>
      </c>
      <c r="E85" s="91">
        <v>3.06158234738123</v>
      </c>
    </row>
    <row r="86" ht="17.4" spans="1:5">
      <c r="A86" s="86" t="s">
        <v>25</v>
      </c>
      <c r="B86" s="86" t="s">
        <v>23</v>
      </c>
      <c r="C86" s="91">
        <v>3.91078416236962</v>
      </c>
      <c r="D86" s="91">
        <v>4.07137122429145</v>
      </c>
      <c r="E86" s="91">
        <v>3.99107769333053</v>
      </c>
    </row>
    <row r="87" ht="17.4" spans="1:5">
      <c r="A87" s="86" t="s">
        <v>31</v>
      </c>
      <c r="B87" s="86" t="s">
        <v>42</v>
      </c>
      <c r="C87" s="91">
        <v>2.56978790794811</v>
      </c>
      <c r="D87" s="91">
        <v>2.73809788178845</v>
      </c>
      <c r="E87" s="91">
        <v>2.65394289486828</v>
      </c>
    </row>
    <row r="88" ht="17.4" spans="1:5">
      <c r="A88" s="86" t="s">
        <v>31</v>
      </c>
      <c r="B88" s="86" t="s">
        <v>45</v>
      </c>
      <c r="C88" s="91">
        <v>3.15542135937968</v>
      </c>
      <c r="D88" s="91">
        <v>2.65140901162537</v>
      </c>
      <c r="E88" s="91">
        <v>2.90341518550253</v>
      </c>
    </row>
    <row r="89" ht="17.4" spans="1:5">
      <c r="A89" s="86" t="s">
        <v>31</v>
      </c>
      <c r="B89" s="86" t="s">
        <v>27</v>
      </c>
      <c r="C89" s="91">
        <v>1.679</v>
      </c>
      <c r="D89" s="91">
        <v>1.618</v>
      </c>
      <c r="E89" s="91">
        <v>1.6485</v>
      </c>
    </row>
    <row r="90" ht="17.4" spans="1:5">
      <c r="A90" s="86" t="s">
        <v>31</v>
      </c>
      <c r="B90" s="86" t="s">
        <v>32</v>
      </c>
      <c r="C90" s="91">
        <v>3.38487164094594</v>
      </c>
      <c r="D90" s="91">
        <v>3.72668104742958</v>
      </c>
      <c r="E90" s="91">
        <v>3.55577634418776</v>
      </c>
    </row>
    <row r="91" ht="17.4" spans="1:5">
      <c r="A91" s="86" t="s">
        <v>50</v>
      </c>
      <c r="B91" s="86"/>
      <c r="C91" s="91">
        <v>3.67668453915384</v>
      </c>
      <c r="D91" s="91">
        <v>3.50224309908242</v>
      </c>
      <c r="E91" s="91">
        <v>3.59075461201507</v>
      </c>
    </row>
  </sheetData>
  <pageMargins left="0.75" right="0.75" top="1" bottom="1" header="0.511805555555556" footer="0.511805555555556"/>
  <headerFooter/>
  <drawing r:id="rId1"/>
  <tableParts count="4">
    <tablePart r:id="rId2"/>
    <tablePart r:id="rId3"/>
    <tablePart r:id="rId4"/>
    <tablePart r:id="rId5"/>
  </tablePart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7"/>
  <sheetViews>
    <sheetView workbookViewId="0">
      <selection activeCell="K6" sqref="K6:K7"/>
    </sheetView>
  </sheetViews>
  <sheetFormatPr defaultColWidth="9" defaultRowHeight="17.4"/>
  <cols>
    <col min="1" max="1" width="9.5" style="2" customWidth="1"/>
    <col min="2" max="2" width="12.6296296296296" style="1" customWidth="1"/>
    <col min="3" max="3" width="11.25" style="1" customWidth="1"/>
    <col min="4" max="4" width="10" style="1" customWidth="1"/>
    <col min="5" max="5" width="10.1296296296296" style="1" customWidth="1"/>
    <col min="6" max="6" width="8.5" style="3" customWidth="1"/>
    <col min="7" max="7" width="11.25" style="4" customWidth="1"/>
    <col min="8" max="8" width="9.62962962962963" style="1" customWidth="1"/>
    <col min="9" max="9" width="8.62962962962963" style="1" customWidth="1"/>
    <col min="10" max="10" width="10" style="1" customWidth="1"/>
    <col min="11" max="11" width="10.75" style="1" customWidth="1"/>
    <col min="12" max="12" width="16.5555555555556" style="1" customWidth="1"/>
    <col min="13" max="13" width="15.8888888888889" style="1" customWidth="1"/>
    <col min="14" max="14" width="13.3796296296296" style="5" customWidth="1"/>
    <col min="15" max="15" width="12.5" style="1" customWidth="1"/>
    <col min="16" max="16" width="13.3796296296296" style="1" customWidth="1"/>
    <col min="17" max="17" width="19.3796296296296" style="6" customWidth="1"/>
    <col min="18" max="18" width="13.6296296296296" style="1" customWidth="1"/>
    <col min="19" max="19" width="9" style="1"/>
  </cols>
  <sheetData>
    <row r="1" s="1" customFormat="1" ht="18" customHeight="1" spans="1:18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50" t="s">
        <v>16</v>
      </c>
      <c r="J1" s="51" t="s">
        <v>17</v>
      </c>
      <c r="K1" s="52" t="s">
        <v>18</v>
      </c>
      <c r="L1" s="53" t="s">
        <v>3</v>
      </c>
      <c r="M1" s="54" t="s">
        <v>4</v>
      </c>
      <c r="N1" s="55"/>
      <c r="O1" s="56" t="s">
        <v>11</v>
      </c>
      <c r="P1" s="56" t="s">
        <v>9</v>
      </c>
      <c r="Q1" s="72" t="s">
        <v>13</v>
      </c>
      <c r="R1" s="73" t="s">
        <v>15</v>
      </c>
    </row>
    <row r="2" s="1" customFormat="1" ht="18" customHeight="1" spans="1:18">
      <c r="A2" s="11">
        <v>43425</v>
      </c>
      <c r="B2" s="12" t="s">
        <v>19</v>
      </c>
      <c r="C2" s="12">
        <f>F2</f>
        <v>1398</v>
      </c>
      <c r="D2" s="12" t="s">
        <v>20</v>
      </c>
      <c r="E2" s="12">
        <v>1597</v>
      </c>
      <c r="F2" s="12">
        <v>1398</v>
      </c>
      <c r="G2" s="13">
        <f t="shared" ref="G2:G13" si="0">F2-E2</f>
        <v>-199</v>
      </c>
      <c r="H2" s="14">
        <v>3.52830634354187</v>
      </c>
      <c r="I2" s="27">
        <v>58</v>
      </c>
      <c r="J2" s="27">
        <v>584</v>
      </c>
      <c r="K2" s="14">
        <v>2.39383561643836</v>
      </c>
      <c r="L2" s="57">
        <v>434376.78</v>
      </c>
      <c r="M2" s="58">
        <v>123111.98</v>
      </c>
      <c r="N2" s="37"/>
      <c r="O2" s="12" t="s">
        <v>21</v>
      </c>
      <c r="P2" s="12" t="s">
        <v>22</v>
      </c>
      <c r="Q2" s="60">
        <f>F3</f>
        <v>3333</v>
      </c>
      <c r="R2" s="74">
        <f>H3</f>
        <v>3.3008045039741</v>
      </c>
    </row>
    <row r="3" s="1" customFormat="1" ht="18" customHeight="1" spans="1:18">
      <c r="A3" s="15"/>
      <c r="B3" s="12" t="s">
        <v>23</v>
      </c>
      <c r="C3" s="16">
        <f>F3+F4</f>
        <v>3486</v>
      </c>
      <c r="D3" s="12" t="s">
        <v>21</v>
      </c>
      <c r="E3" s="12">
        <v>3342</v>
      </c>
      <c r="F3" s="12">
        <v>3333</v>
      </c>
      <c r="G3" s="17">
        <f t="shared" si="0"/>
        <v>-9</v>
      </c>
      <c r="H3" s="14">
        <v>3.3008045039741</v>
      </c>
      <c r="I3" s="12">
        <v>71</v>
      </c>
      <c r="J3" s="12">
        <v>687</v>
      </c>
      <c r="K3" s="14">
        <v>4.85152838427948</v>
      </c>
      <c r="L3" s="1">
        <v>1090349.73</v>
      </c>
      <c r="M3" s="58">
        <v>330328.478613999</v>
      </c>
      <c r="N3" s="49"/>
      <c r="O3" s="12"/>
      <c r="P3" s="12" t="s">
        <v>24</v>
      </c>
      <c r="Q3" s="60">
        <f>F16</f>
        <v>512</v>
      </c>
      <c r="R3" s="14">
        <f>H16</f>
        <v>2.8</v>
      </c>
    </row>
    <row r="4" s="1" customFormat="1" ht="18" customHeight="1" spans="1:18">
      <c r="A4" s="15"/>
      <c r="B4" s="12"/>
      <c r="C4" s="18"/>
      <c r="D4" s="12" t="s">
        <v>25</v>
      </c>
      <c r="E4" s="12">
        <v>130</v>
      </c>
      <c r="F4" s="12">
        <v>153</v>
      </c>
      <c r="G4" s="17">
        <f t="shared" si="0"/>
        <v>23</v>
      </c>
      <c r="H4" s="14">
        <v>4.11549627485793</v>
      </c>
      <c r="I4" s="12">
        <v>0</v>
      </c>
      <c r="J4" s="12">
        <v>29</v>
      </c>
      <c r="K4" s="14">
        <v>5.27586206896552</v>
      </c>
      <c r="L4" s="57">
        <v>57277.7898</v>
      </c>
      <c r="M4" s="58">
        <v>13917.59</v>
      </c>
      <c r="N4" s="49"/>
      <c r="O4" s="12"/>
      <c r="P4" s="12" t="s">
        <v>26</v>
      </c>
      <c r="Q4" s="75">
        <f>F18</f>
        <v>829</v>
      </c>
      <c r="R4" s="64">
        <f>H18</f>
        <v>2.49666958933315</v>
      </c>
    </row>
    <row r="5" s="1" customFormat="1" ht="18" customHeight="1" spans="1:18">
      <c r="A5" s="15"/>
      <c r="B5" s="16" t="s">
        <v>27</v>
      </c>
      <c r="C5" s="16">
        <f>F5+F6+F7</f>
        <v>378</v>
      </c>
      <c r="D5" s="12" t="s">
        <v>28</v>
      </c>
      <c r="E5" s="12">
        <v>312</v>
      </c>
      <c r="F5" s="12">
        <v>312</v>
      </c>
      <c r="G5" s="13">
        <f t="shared" si="0"/>
        <v>0</v>
      </c>
      <c r="H5" s="14">
        <v>2.72</v>
      </c>
      <c r="I5" s="12">
        <v>14</v>
      </c>
      <c r="J5" s="12">
        <v>122</v>
      </c>
      <c r="K5" s="14">
        <v>2.56</v>
      </c>
      <c r="L5" s="1">
        <v>136488.11</v>
      </c>
      <c r="M5" s="58">
        <v>50188.18</v>
      </c>
      <c r="N5" s="37"/>
      <c r="O5" s="12"/>
      <c r="P5" s="23" t="s">
        <v>29</v>
      </c>
      <c r="Q5" s="76">
        <f>SUM(Q2:Q4)</f>
        <v>4674</v>
      </c>
      <c r="R5" s="77">
        <f>AVERAGE(R2:R4)</f>
        <v>2.86582469776908</v>
      </c>
    </row>
    <row r="6" s="1" customFormat="1" ht="18" customHeight="1" spans="1:18">
      <c r="A6" s="15"/>
      <c r="B6" s="19"/>
      <c r="C6" s="19"/>
      <c r="D6" s="12" t="s">
        <v>30</v>
      </c>
      <c r="E6" s="12">
        <v>40</v>
      </c>
      <c r="F6" s="12">
        <v>43</v>
      </c>
      <c r="G6" s="13">
        <f t="shared" si="0"/>
        <v>3</v>
      </c>
      <c r="H6" s="14">
        <v>2.44</v>
      </c>
      <c r="I6" s="12">
        <v>26</v>
      </c>
      <c r="J6" s="12">
        <v>43</v>
      </c>
      <c r="K6" s="14">
        <v>1.65</v>
      </c>
      <c r="L6" s="57">
        <v>7067.71</v>
      </c>
      <c r="M6" s="58">
        <v>2893.04</v>
      </c>
      <c r="N6" s="37"/>
      <c r="O6" s="12" t="s">
        <v>25</v>
      </c>
      <c r="P6" s="12" t="s">
        <v>22</v>
      </c>
      <c r="Q6" s="60">
        <f>F4</f>
        <v>153</v>
      </c>
      <c r="R6" s="14">
        <f>H4</f>
        <v>4.11549627485793</v>
      </c>
    </row>
    <row r="7" s="1" customFormat="1" ht="18" customHeight="1" spans="1:18">
      <c r="A7" s="15"/>
      <c r="B7" s="18"/>
      <c r="C7" s="18"/>
      <c r="D7" s="12" t="s">
        <v>31</v>
      </c>
      <c r="E7" s="12">
        <v>27</v>
      </c>
      <c r="F7" s="12">
        <v>23</v>
      </c>
      <c r="G7" s="13">
        <f t="shared" si="0"/>
        <v>-4</v>
      </c>
      <c r="H7" s="14">
        <v>1.02</v>
      </c>
      <c r="I7" s="12">
        <v>48</v>
      </c>
      <c r="J7" s="12">
        <v>23</v>
      </c>
      <c r="K7" s="14">
        <v>0.48</v>
      </c>
      <c r="L7" s="57">
        <v>8455.8</v>
      </c>
      <c r="M7" s="58">
        <v>8269.27</v>
      </c>
      <c r="O7" s="12"/>
      <c r="P7" s="12" t="s">
        <v>26</v>
      </c>
      <c r="Q7" s="75">
        <f>F19</f>
        <v>46</v>
      </c>
      <c r="R7" s="65">
        <f>H19</f>
        <v>2.76645394425741</v>
      </c>
    </row>
    <row r="8" s="1" customFormat="1" ht="18" customHeight="1" spans="1:18">
      <c r="A8" s="15"/>
      <c r="B8" s="16" t="s">
        <v>32</v>
      </c>
      <c r="C8" s="16">
        <f>F8+F9+F10+F11</f>
        <v>950</v>
      </c>
      <c r="D8" s="12" t="s">
        <v>33</v>
      </c>
      <c r="E8" s="12">
        <v>653</v>
      </c>
      <c r="F8" s="12">
        <v>524</v>
      </c>
      <c r="G8" s="17">
        <f t="shared" si="0"/>
        <v>-129</v>
      </c>
      <c r="H8" s="14">
        <v>3.58468332678424</v>
      </c>
      <c r="I8" s="12">
        <v>46</v>
      </c>
      <c r="J8" s="12">
        <v>233</v>
      </c>
      <c r="K8" s="14">
        <v>2.24892703862661</v>
      </c>
      <c r="L8" s="57">
        <v>152803.4</v>
      </c>
      <c r="M8" s="58">
        <v>42626.75</v>
      </c>
      <c r="N8" s="37"/>
      <c r="O8" s="12"/>
      <c r="P8" s="23" t="s">
        <v>29</v>
      </c>
      <c r="Q8" s="76">
        <f>SUM(Q6:Q7)</f>
        <v>199</v>
      </c>
      <c r="R8" s="77">
        <f>AVERAGE(R6:R7)</f>
        <v>3.44097510955767</v>
      </c>
    </row>
    <row r="9" s="1" customFormat="1" ht="18" customHeight="1" spans="1:18">
      <c r="A9" s="15"/>
      <c r="B9" s="19"/>
      <c r="C9" s="19"/>
      <c r="D9" s="12" t="s">
        <v>31</v>
      </c>
      <c r="E9" s="12">
        <v>118</v>
      </c>
      <c r="F9" s="12">
        <v>117</v>
      </c>
      <c r="G9" s="17">
        <f t="shared" si="0"/>
        <v>-1</v>
      </c>
      <c r="H9" s="14">
        <v>3.01156977458498</v>
      </c>
      <c r="I9" s="12">
        <v>24</v>
      </c>
      <c r="J9" s="12">
        <v>86</v>
      </c>
      <c r="K9" s="14">
        <v>1.36046511627907</v>
      </c>
      <c r="L9" s="57">
        <v>33336.15</v>
      </c>
      <c r="M9" s="58">
        <v>11069.36</v>
      </c>
      <c r="N9" s="37"/>
      <c r="O9" s="59" t="s">
        <v>31</v>
      </c>
      <c r="P9" s="12" t="s">
        <v>34</v>
      </c>
      <c r="Q9" s="75">
        <f>F9</f>
        <v>117</v>
      </c>
      <c r="R9" s="74">
        <f>H9</f>
        <v>3.01156977458498</v>
      </c>
    </row>
    <row r="10" s="1" customFormat="1" ht="18" customHeight="1" spans="1:18">
      <c r="A10" s="15"/>
      <c r="B10" s="19"/>
      <c r="C10" s="19"/>
      <c r="D10" s="12" t="s">
        <v>35</v>
      </c>
      <c r="E10" s="12">
        <v>307</v>
      </c>
      <c r="F10" s="12">
        <v>249</v>
      </c>
      <c r="G10" s="17">
        <f t="shared" si="0"/>
        <v>-58</v>
      </c>
      <c r="H10" s="14">
        <v>5.75142508376446</v>
      </c>
      <c r="I10" s="12">
        <v>17</v>
      </c>
      <c r="J10" s="12">
        <v>109</v>
      </c>
      <c r="K10" s="14">
        <v>2.28440366972477</v>
      </c>
      <c r="L10" s="57">
        <v>150678.48</v>
      </c>
      <c r="M10" s="58">
        <v>26198.46</v>
      </c>
      <c r="N10" s="37"/>
      <c r="O10" s="59"/>
      <c r="P10" s="12" t="s">
        <v>26</v>
      </c>
      <c r="Q10" s="75">
        <f>F20</f>
        <v>341</v>
      </c>
      <c r="R10" s="65">
        <f>H20</f>
        <v>2.39875317780745</v>
      </c>
    </row>
    <row r="11" s="1" customFormat="1" ht="18" customHeight="1" spans="1:18">
      <c r="A11" s="15"/>
      <c r="B11" s="19"/>
      <c r="C11" s="19"/>
      <c r="D11" s="12" t="s">
        <v>36</v>
      </c>
      <c r="E11" s="12">
        <v>68</v>
      </c>
      <c r="F11" s="12">
        <v>60</v>
      </c>
      <c r="G11" s="17">
        <f t="shared" si="0"/>
        <v>-8</v>
      </c>
      <c r="H11" s="14">
        <v>6.78425816033155</v>
      </c>
      <c r="I11" s="12">
        <v>4</v>
      </c>
      <c r="J11" s="12">
        <v>32</v>
      </c>
      <c r="K11" s="14">
        <v>1.875</v>
      </c>
      <c r="L11" s="1">
        <v>42757.38</v>
      </c>
      <c r="M11" s="58">
        <v>6302.44</v>
      </c>
      <c r="N11" s="37"/>
      <c r="O11" s="59"/>
      <c r="P11" s="12" t="s">
        <v>37</v>
      </c>
      <c r="Q11" s="78">
        <f>F25</f>
        <v>69</v>
      </c>
      <c r="R11" s="74">
        <f>H25</f>
        <v>2.10890646701751</v>
      </c>
    </row>
    <row r="12" s="1" customFormat="1" ht="18" customHeight="1" spans="1:18">
      <c r="A12" s="15"/>
      <c r="B12" s="16" t="s">
        <v>38</v>
      </c>
      <c r="C12" s="16">
        <f>F12+F13</f>
        <v>276</v>
      </c>
      <c r="D12" s="12" t="s">
        <v>39</v>
      </c>
      <c r="E12" s="12">
        <v>173</v>
      </c>
      <c r="F12" s="12">
        <v>227</v>
      </c>
      <c r="G12" s="13">
        <f t="shared" si="0"/>
        <v>54</v>
      </c>
      <c r="H12" s="20">
        <v>3.29703320479393</v>
      </c>
      <c r="I12" s="12">
        <v>11</v>
      </c>
      <c r="J12" s="12">
        <v>40</v>
      </c>
      <c r="K12" s="14">
        <v>5.675</v>
      </c>
      <c r="L12" s="57">
        <v>114779.9562</v>
      </c>
      <c r="M12" s="58">
        <v>34813.102892961</v>
      </c>
      <c r="N12" s="37"/>
      <c r="O12" s="59"/>
      <c r="P12" s="12" t="s">
        <v>40</v>
      </c>
      <c r="Q12" s="78">
        <f>F7</f>
        <v>23</v>
      </c>
      <c r="R12" s="74">
        <f>H7</f>
        <v>1.02</v>
      </c>
    </row>
    <row r="13" s="1" customFormat="1" ht="18" customHeight="1" spans="1:18">
      <c r="A13" s="15"/>
      <c r="B13" s="18"/>
      <c r="C13" s="18"/>
      <c r="D13" s="12" t="s">
        <v>28</v>
      </c>
      <c r="E13" s="12">
        <v>57</v>
      </c>
      <c r="F13" s="12">
        <v>49</v>
      </c>
      <c r="G13" s="13">
        <f t="shared" si="0"/>
        <v>-8</v>
      </c>
      <c r="H13" s="20">
        <v>2.76090070342924</v>
      </c>
      <c r="I13" s="12">
        <v>7</v>
      </c>
      <c r="J13" s="12">
        <v>20</v>
      </c>
      <c r="K13" s="14">
        <v>2.45</v>
      </c>
      <c r="L13" s="57">
        <v>25100.0602405</v>
      </c>
      <c r="M13" s="58">
        <v>9091.2578671605</v>
      </c>
      <c r="N13" s="37"/>
      <c r="O13" s="59"/>
      <c r="P13" s="23" t="s">
        <v>29</v>
      </c>
      <c r="Q13" s="60">
        <f>SUM(Q9:Q12)</f>
        <v>550</v>
      </c>
      <c r="R13" s="77">
        <f>AVERAGE(R9:R11)</f>
        <v>2.50640980646998</v>
      </c>
    </row>
    <row r="14" s="1" customFormat="1" ht="18" customHeight="1" spans="1:18">
      <c r="A14" s="22"/>
      <c r="B14" s="23" t="s">
        <v>7</v>
      </c>
      <c r="C14" s="23">
        <f t="shared" ref="C14:G14" si="1">SUM(C2:C13)</f>
        <v>6488</v>
      </c>
      <c r="D14" s="23"/>
      <c r="E14" s="23">
        <f t="shared" si="1"/>
        <v>6824</v>
      </c>
      <c r="F14" s="23">
        <f t="shared" si="1"/>
        <v>6488</v>
      </c>
      <c r="G14" s="24">
        <f t="shared" si="1"/>
        <v>-336</v>
      </c>
      <c r="H14" s="25">
        <f>L14/M14</f>
        <v>3.42051829241812</v>
      </c>
      <c r="I14" s="23">
        <f>SUM(I3:I13)</f>
        <v>268</v>
      </c>
      <c r="J14" s="23">
        <f>SUM(J2:J13)</f>
        <v>2008</v>
      </c>
      <c r="K14" s="25"/>
      <c r="L14" s="81">
        <f>SUM(L2:L13)</f>
        <v>2253471.3462405</v>
      </c>
      <c r="M14" s="67">
        <f>SUM(M2:M13)</f>
        <v>658809.90937412</v>
      </c>
      <c r="N14" s="37"/>
      <c r="O14" s="12" t="s">
        <v>33</v>
      </c>
      <c r="P14" s="12" t="s">
        <v>34</v>
      </c>
      <c r="Q14" s="78">
        <f>F8</f>
        <v>524</v>
      </c>
      <c r="R14" s="74">
        <f>H8</f>
        <v>3.58468332678424</v>
      </c>
    </row>
    <row r="15" s="1" customFormat="1" ht="18" customHeight="1" spans="1:18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50" t="s">
        <v>16</v>
      </c>
      <c r="J15" s="51" t="s">
        <v>17</v>
      </c>
      <c r="K15" s="52" t="s">
        <v>18</v>
      </c>
      <c r="L15" s="53" t="s">
        <v>3</v>
      </c>
      <c r="M15" s="54" t="s">
        <v>4</v>
      </c>
      <c r="N15" s="55"/>
      <c r="O15" s="12"/>
      <c r="P15" s="12" t="s">
        <v>26</v>
      </c>
      <c r="Q15" s="75">
        <f>F21</f>
        <v>0</v>
      </c>
      <c r="R15" s="68"/>
    </row>
    <row r="16" s="1" customFormat="1" ht="18" customHeight="1" spans="1:18">
      <c r="A16" s="11">
        <v>43425</v>
      </c>
      <c r="B16" s="26" t="s">
        <v>41</v>
      </c>
      <c r="C16" s="26">
        <f>F16+F17</f>
        <v>803</v>
      </c>
      <c r="D16" s="12" t="s">
        <v>21</v>
      </c>
      <c r="E16" s="27">
        <v>576</v>
      </c>
      <c r="F16" s="27">
        <v>512</v>
      </c>
      <c r="G16" s="13">
        <f t="shared" ref="G16:G27" si="2">F16-E16</f>
        <v>-64</v>
      </c>
      <c r="H16" s="14">
        <v>2.8</v>
      </c>
      <c r="I16" s="12">
        <v>35</v>
      </c>
      <c r="J16" s="12">
        <v>152</v>
      </c>
      <c r="K16" s="14">
        <v>3.4</v>
      </c>
      <c r="L16" s="37">
        <v>143509.96</v>
      </c>
      <c r="M16" s="57">
        <v>50492.5344</v>
      </c>
      <c r="N16" s="37"/>
      <c r="O16" s="12"/>
      <c r="P16" s="12" t="s">
        <v>37</v>
      </c>
      <c r="Q16" s="78">
        <f>F24</f>
        <v>82</v>
      </c>
      <c r="R16" s="74">
        <f>H24</f>
        <v>2.01752525839602</v>
      </c>
    </row>
    <row r="17" s="1" customFormat="1" ht="18" customHeight="1" spans="1:18">
      <c r="A17" s="15"/>
      <c r="B17" s="28"/>
      <c r="C17" s="28"/>
      <c r="D17" s="12" t="s">
        <v>20</v>
      </c>
      <c r="E17" s="27">
        <v>307</v>
      </c>
      <c r="F17" s="27">
        <v>291</v>
      </c>
      <c r="G17" s="13">
        <f t="shared" si="2"/>
        <v>-16</v>
      </c>
      <c r="H17" s="14">
        <v>2.8</v>
      </c>
      <c r="I17" s="12">
        <v>19</v>
      </c>
      <c r="J17" s="12">
        <v>67</v>
      </c>
      <c r="K17" s="14">
        <v>4.3</v>
      </c>
      <c r="L17" s="57">
        <v>87245.97</v>
      </c>
      <c r="M17" s="58">
        <v>31707.8685</v>
      </c>
      <c r="N17" s="37"/>
      <c r="O17" s="12"/>
      <c r="P17" s="23" t="s">
        <v>29</v>
      </c>
      <c r="Q17" s="60">
        <f>SUM(Q14:Q16)</f>
        <v>606</v>
      </c>
      <c r="R17" s="77">
        <f>AVERAGE(R14:R16)</f>
        <v>2.80110429259013</v>
      </c>
    </row>
    <row r="18" s="1" customFormat="1" ht="18" customHeight="1" spans="1:18">
      <c r="A18" s="15"/>
      <c r="B18" s="26" t="s">
        <v>42</v>
      </c>
      <c r="C18" s="26">
        <f>SUM(F18:F22)</f>
        <v>2030</v>
      </c>
      <c r="D18" s="12" t="s">
        <v>21</v>
      </c>
      <c r="E18" s="27">
        <v>758</v>
      </c>
      <c r="F18" s="27">
        <v>829</v>
      </c>
      <c r="G18" s="13">
        <f t="shared" si="2"/>
        <v>71</v>
      </c>
      <c r="H18" s="14">
        <v>2.49666958933315</v>
      </c>
      <c r="I18" s="12">
        <v>21</v>
      </c>
      <c r="J18" s="12">
        <v>127</v>
      </c>
      <c r="K18" s="14">
        <v>6.52755905511811</v>
      </c>
      <c r="L18" s="57">
        <v>241095.349781246</v>
      </c>
      <c r="M18" s="58">
        <v>96566.782729805</v>
      </c>
      <c r="N18" s="49"/>
      <c r="O18" s="12" t="s">
        <v>28</v>
      </c>
      <c r="P18" s="12" t="s">
        <v>40</v>
      </c>
      <c r="Q18" s="76">
        <f>F5</f>
        <v>312</v>
      </c>
      <c r="R18" s="14">
        <f>H5</f>
        <v>2.72</v>
      </c>
    </row>
    <row r="19" s="1" customFormat="1" ht="18" customHeight="1" spans="1:18">
      <c r="A19" s="15"/>
      <c r="B19" s="28"/>
      <c r="C19" s="28"/>
      <c r="D19" s="12" t="s">
        <v>25</v>
      </c>
      <c r="E19" s="27">
        <v>67</v>
      </c>
      <c r="F19" s="27">
        <v>46</v>
      </c>
      <c r="G19" s="17">
        <f t="shared" si="2"/>
        <v>-21</v>
      </c>
      <c r="H19" s="14">
        <v>2.76645394425741</v>
      </c>
      <c r="I19" s="12">
        <v>21</v>
      </c>
      <c r="J19" s="12">
        <v>23</v>
      </c>
      <c r="K19" s="14">
        <v>2</v>
      </c>
      <c r="L19" s="57">
        <v>21239.662072032</v>
      </c>
      <c r="M19" s="85">
        <v>7677.57660167131</v>
      </c>
      <c r="N19" s="49"/>
      <c r="O19" s="12"/>
      <c r="P19" s="12" t="s">
        <v>43</v>
      </c>
      <c r="Q19" s="76">
        <f>F13</f>
        <v>49</v>
      </c>
      <c r="R19" s="14">
        <f>H13</f>
        <v>2.76090070342924</v>
      </c>
    </row>
    <row r="20" s="1" customFormat="1" ht="18" customHeight="1" spans="1:18">
      <c r="A20" s="15"/>
      <c r="B20" s="28"/>
      <c r="C20" s="28"/>
      <c r="D20" s="12" t="s">
        <v>31</v>
      </c>
      <c r="E20" s="27">
        <v>355</v>
      </c>
      <c r="F20" s="27">
        <v>341</v>
      </c>
      <c r="G20" s="17">
        <f t="shared" si="2"/>
        <v>-14</v>
      </c>
      <c r="H20" s="14">
        <v>2.39875317780745</v>
      </c>
      <c r="I20" s="12">
        <v>14</v>
      </c>
      <c r="J20" s="12">
        <v>85</v>
      </c>
      <c r="K20" s="14">
        <v>4.01176470588235</v>
      </c>
      <c r="L20" s="57">
        <v>107265.86102719</v>
      </c>
      <c r="M20" s="85">
        <v>44717.3398328691</v>
      </c>
      <c r="N20" s="49"/>
      <c r="O20" s="12"/>
      <c r="P20" s="12" t="s">
        <v>37</v>
      </c>
      <c r="Q20" s="79">
        <f>F23</f>
        <v>285</v>
      </c>
      <c r="R20" s="74">
        <f>H23</f>
        <v>2.83896156269812</v>
      </c>
    </row>
    <row r="21" s="1" customFormat="1" ht="18" customHeight="1" spans="1:18">
      <c r="A21" s="15"/>
      <c r="B21" s="28"/>
      <c r="C21" s="28"/>
      <c r="D21" s="12" t="s">
        <v>33</v>
      </c>
      <c r="E21" s="27">
        <v>0</v>
      </c>
      <c r="F21" s="27">
        <v>0</v>
      </c>
      <c r="G21" s="17">
        <f t="shared" si="2"/>
        <v>0</v>
      </c>
      <c r="H21" s="14"/>
      <c r="I21" s="12">
        <v>0</v>
      </c>
      <c r="J21" s="12">
        <v>0</v>
      </c>
      <c r="K21" s="14"/>
      <c r="L21" s="57">
        <v>0</v>
      </c>
      <c r="M21" s="85">
        <v>0</v>
      </c>
      <c r="N21" s="49"/>
      <c r="O21" s="12"/>
      <c r="P21" s="23" t="s">
        <v>29</v>
      </c>
      <c r="Q21" s="76">
        <f>Q20+Q19+Q18</f>
        <v>646</v>
      </c>
      <c r="R21" s="77">
        <f>AVERAGE(R18:R20)</f>
        <v>2.77328742204245</v>
      </c>
    </row>
    <row r="22" s="1" customFormat="1" ht="18" customHeight="1" spans="1:18">
      <c r="A22" s="15"/>
      <c r="B22" s="29"/>
      <c r="C22" s="29"/>
      <c r="D22" s="12" t="s">
        <v>20</v>
      </c>
      <c r="E22" s="27">
        <v>812</v>
      </c>
      <c r="F22" s="27">
        <v>814</v>
      </c>
      <c r="G22" s="13">
        <f t="shared" si="2"/>
        <v>2</v>
      </c>
      <c r="H22" s="14">
        <v>2.75112437030247</v>
      </c>
      <c r="I22" s="12">
        <v>23</v>
      </c>
      <c r="J22" s="12">
        <v>133</v>
      </c>
      <c r="K22" s="14">
        <v>6.1203007518797</v>
      </c>
      <c r="L22" s="57">
        <v>254407.543989042</v>
      </c>
      <c r="M22" s="85">
        <v>92474.0250696379</v>
      </c>
      <c r="N22" s="49"/>
      <c r="O22" s="16" t="s">
        <v>20</v>
      </c>
      <c r="P22" s="12" t="s">
        <v>44</v>
      </c>
      <c r="Q22" s="78">
        <f>F2</f>
        <v>1398</v>
      </c>
      <c r="R22" s="14">
        <f>H2</f>
        <v>3.52830634354187</v>
      </c>
    </row>
    <row r="23" s="1" customFormat="1" ht="18" customHeight="1" spans="1:19">
      <c r="A23" s="15"/>
      <c r="B23" s="26" t="s">
        <v>45</v>
      </c>
      <c r="C23" s="26">
        <f>SUM(F23:F26)</f>
        <v>570</v>
      </c>
      <c r="D23" s="30" t="s">
        <v>28</v>
      </c>
      <c r="E23" s="12">
        <v>288</v>
      </c>
      <c r="F23" s="12">
        <v>285</v>
      </c>
      <c r="G23" s="17">
        <f t="shared" si="2"/>
        <v>-3</v>
      </c>
      <c r="H23" s="74">
        <v>2.83896156269812</v>
      </c>
      <c r="I23" s="12">
        <v>13</v>
      </c>
      <c r="J23" s="12">
        <v>52</v>
      </c>
      <c r="K23" s="14">
        <v>5.48076923076923</v>
      </c>
      <c r="L23" s="57">
        <v>129684.67265175</v>
      </c>
      <c r="M23" s="58">
        <v>45680.32</v>
      </c>
      <c r="N23" s="37"/>
      <c r="O23" s="19"/>
      <c r="P23" s="31" t="s">
        <v>26</v>
      </c>
      <c r="Q23" s="78">
        <f>F22</f>
        <v>814</v>
      </c>
      <c r="R23" s="14">
        <f>H22</f>
        <v>2.75112437030247</v>
      </c>
      <c r="S23" s="37"/>
    </row>
    <row r="24" s="1" customFormat="1" ht="18" customHeight="1" spans="1:18">
      <c r="A24" s="15"/>
      <c r="B24" s="28"/>
      <c r="C24" s="28"/>
      <c r="D24" s="30" t="s">
        <v>33</v>
      </c>
      <c r="E24" s="12">
        <v>87</v>
      </c>
      <c r="F24" s="12">
        <v>82</v>
      </c>
      <c r="G24" s="13">
        <f t="shared" si="2"/>
        <v>-5</v>
      </c>
      <c r="H24" s="74">
        <v>2.01752525839602</v>
      </c>
      <c r="I24" s="12">
        <v>15</v>
      </c>
      <c r="J24" s="12">
        <v>61</v>
      </c>
      <c r="K24" s="14">
        <v>1.34426229508197</v>
      </c>
      <c r="L24" s="57">
        <v>25166.7513</v>
      </c>
      <c r="M24" s="58">
        <v>12474.07</v>
      </c>
      <c r="N24" s="37"/>
      <c r="O24" s="19"/>
      <c r="P24" s="31" t="s">
        <v>24</v>
      </c>
      <c r="Q24" s="78">
        <f>F17</f>
        <v>291</v>
      </c>
      <c r="R24" s="14">
        <f>H17</f>
        <v>2.8</v>
      </c>
    </row>
    <row r="25" s="1" customFormat="1" ht="18" customHeight="1" spans="1:18">
      <c r="A25" s="15"/>
      <c r="B25" s="28"/>
      <c r="C25" s="28"/>
      <c r="D25" s="30" t="s">
        <v>31</v>
      </c>
      <c r="E25" s="12">
        <v>56</v>
      </c>
      <c r="F25" s="12">
        <v>69</v>
      </c>
      <c r="G25" s="13">
        <f t="shared" si="2"/>
        <v>13</v>
      </c>
      <c r="H25" s="74">
        <v>2.10890646701751</v>
      </c>
      <c r="I25" s="12">
        <v>15</v>
      </c>
      <c r="J25" s="12">
        <v>38</v>
      </c>
      <c r="K25" s="14">
        <v>1.81578947368421</v>
      </c>
      <c r="L25" s="57">
        <v>20890.2158794</v>
      </c>
      <c r="M25" s="58">
        <v>9905.71</v>
      </c>
      <c r="N25" s="37"/>
      <c r="O25" s="19"/>
      <c r="P25" s="31" t="s">
        <v>46</v>
      </c>
      <c r="Q25" s="78">
        <f>F27</f>
        <v>92</v>
      </c>
      <c r="R25" s="14">
        <f>H27</f>
        <v>2.60641450999234</v>
      </c>
    </row>
    <row r="26" s="1" customFormat="1" ht="18" customHeight="1" spans="1:18">
      <c r="A26" s="15"/>
      <c r="B26" s="28"/>
      <c r="C26" s="28"/>
      <c r="D26" s="30" t="s">
        <v>47</v>
      </c>
      <c r="E26" s="12">
        <v>94</v>
      </c>
      <c r="F26" s="12">
        <v>134</v>
      </c>
      <c r="G26" s="13">
        <f t="shared" si="2"/>
        <v>40</v>
      </c>
      <c r="H26" s="84">
        <v>1.84881022245684</v>
      </c>
      <c r="I26" s="12">
        <v>11</v>
      </c>
      <c r="J26" s="12">
        <v>65</v>
      </c>
      <c r="K26" s="62">
        <v>2.06153846153846</v>
      </c>
      <c r="L26" s="57">
        <v>41418.3962349405</v>
      </c>
      <c r="M26" s="58">
        <v>22402.73</v>
      </c>
      <c r="N26" s="37"/>
      <c r="O26" s="18"/>
      <c r="P26" s="23" t="s">
        <v>29</v>
      </c>
      <c r="Q26" s="60">
        <f>SUM(Q22:Q25)</f>
        <v>2595</v>
      </c>
      <c r="R26" s="80">
        <f>AVERAGE(R22:R25)</f>
        <v>2.92146130595917</v>
      </c>
    </row>
    <row r="27" s="1" customFormat="1" ht="18" customHeight="1" spans="1:18">
      <c r="A27" s="15"/>
      <c r="B27" s="31" t="s">
        <v>48</v>
      </c>
      <c r="C27" s="31">
        <f>F27</f>
        <v>92</v>
      </c>
      <c r="D27" s="30" t="s">
        <v>20</v>
      </c>
      <c r="E27" s="12">
        <v>87</v>
      </c>
      <c r="F27" s="12">
        <v>92</v>
      </c>
      <c r="G27" s="13">
        <f t="shared" si="2"/>
        <v>5</v>
      </c>
      <c r="H27" s="62">
        <v>2.60641450999234</v>
      </c>
      <c r="I27" s="12">
        <v>11</v>
      </c>
      <c r="J27" s="12">
        <v>88</v>
      </c>
      <c r="K27" s="62">
        <v>1.04545454545455</v>
      </c>
      <c r="L27" s="57">
        <v>32114.78</v>
      </c>
      <c r="M27" s="58">
        <v>12321.44</v>
      </c>
      <c r="N27" s="49"/>
      <c r="O27" s="12" t="s">
        <v>49</v>
      </c>
      <c r="P27" s="12" t="s">
        <v>43</v>
      </c>
      <c r="Q27" s="12">
        <f>F12</f>
        <v>227</v>
      </c>
      <c r="R27" s="14">
        <f>H12</f>
        <v>3.29703320479393</v>
      </c>
    </row>
    <row r="28" s="1" customFormat="1" ht="18" customHeight="1" spans="1:18">
      <c r="A28" s="15"/>
      <c r="B28" s="23"/>
      <c r="C28" s="23">
        <f t="shared" ref="C28:G28" si="3">SUM(C16:C27)</f>
        <v>3495</v>
      </c>
      <c r="D28" s="23"/>
      <c r="E28" s="23">
        <f t="shared" si="3"/>
        <v>3487</v>
      </c>
      <c r="F28" s="23">
        <f t="shared" si="3"/>
        <v>3495</v>
      </c>
      <c r="G28" s="32">
        <f t="shared" si="3"/>
        <v>8</v>
      </c>
      <c r="H28" s="25">
        <f>L28/M28</f>
        <v>2.58908619370922</v>
      </c>
      <c r="I28" s="66">
        <f>SUM(I16:I27)</f>
        <v>198</v>
      </c>
      <c r="J28" s="66">
        <f>SUM(J16:J27)</f>
        <v>891</v>
      </c>
      <c r="K28" s="25"/>
      <c r="L28" s="67">
        <f>SUM(L16:L27)</f>
        <v>1104039.1629356</v>
      </c>
      <c r="M28" s="67">
        <f>SUM(M16:M27)</f>
        <v>426420.397133983</v>
      </c>
      <c r="N28"/>
      <c r="O28" s="14" t="s">
        <v>30</v>
      </c>
      <c r="P28" s="12" t="s">
        <v>40</v>
      </c>
      <c r="Q28" s="60">
        <f>F6</f>
        <v>43</v>
      </c>
      <c r="R28" s="14">
        <f>H7</f>
        <v>1.02</v>
      </c>
    </row>
    <row r="29" s="1" customFormat="1" ht="18" customHeight="1" spans="1:18">
      <c r="A29" s="22"/>
      <c r="B29" s="12" t="s">
        <v>50</v>
      </c>
      <c r="C29" s="12"/>
      <c r="D29" s="12"/>
      <c r="E29" s="33">
        <f t="shared" ref="E29:G29" si="4">E28+E14</f>
        <v>10311</v>
      </c>
      <c r="F29" s="33">
        <f t="shared" si="4"/>
        <v>9983</v>
      </c>
      <c r="G29" s="34">
        <f t="shared" si="4"/>
        <v>-328</v>
      </c>
      <c r="H29" s="14">
        <f>L29/M29</f>
        <v>3.09382302451487</v>
      </c>
      <c r="I29" s="69">
        <f>I28+I14</f>
        <v>466</v>
      </c>
      <c r="J29" s="69">
        <f>J28+J14</f>
        <v>2899</v>
      </c>
      <c r="K29" s="14"/>
      <c r="L29" s="58">
        <f>L28+L14</f>
        <v>3357510.5091761</v>
      </c>
      <c r="M29" s="58">
        <f>M28+M14</f>
        <v>1085230.3065081</v>
      </c>
      <c r="N29" s="37"/>
      <c r="O29" s="14"/>
      <c r="P29" s="12" t="s">
        <v>37</v>
      </c>
      <c r="Q29" s="60">
        <f>F26</f>
        <v>134</v>
      </c>
      <c r="R29" s="14">
        <f>H26</f>
        <v>1.84881022245684</v>
      </c>
    </row>
    <row r="30" s="1" customFormat="1" ht="18" customHeight="1" spans="1:18">
      <c r="A30" s="35"/>
      <c r="B30" s="5"/>
      <c r="C30" s="5"/>
      <c r="D30" s="5"/>
      <c r="E30" s="5"/>
      <c r="F30" s="36"/>
      <c r="G30" s="37"/>
      <c r="N30" s="37"/>
      <c r="O30" s="14" t="s">
        <v>51</v>
      </c>
      <c r="P30" s="12" t="s">
        <v>34</v>
      </c>
      <c r="Q30" s="78">
        <f>F10</f>
        <v>249</v>
      </c>
      <c r="R30" s="74">
        <f>H10</f>
        <v>5.75142508376446</v>
      </c>
    </row>
    <row r="31" s="1" customFormat="1" ht="18" customHeight="1" spans="1:18">
      <c r="A31" s="38"/>
      <c r="B31" s="39"/>
      <c r="C31" s="39"/>
      <c r="D31" s="5"/>
      <c r="E31" s="40"/>
      <c r="F31" s="36"/>
      <c r="G31" s="37"/>
      <c r="H31" s="4"/>
      <c r="I31" s="4"/>
      <c r="J31" s="4"/>
      <c r="K31" s="4"/>
      <c r="M31" s="4"/>
      <c r="N31" s="5"/>
      <c r="O31" s="14" t="s">
        <v>36</v>
      </c>
      <c r="P31" s="14" t="s">
        <v>34</v>
      </c>
      <c r="Q31" s="60">
        <f>F11</f>
        <v>60</v>
      </c>
      <c r="R31" s="74">
        <f>H11</f>
        <v>6.78425816033155</v>
      </c>
    </row>
    <row r="32" s="1" customFormat="1" ht="18" customHeight="1" spans="1:18">
      <c r="A32" s="38"/>
      <c r="B32" s="41"/>
      <c r="C32" s="41"/>
      <c r="D32" s="41"/>
      <c r="E32" s="41"/>
      <c r="F32" s="41"/>
      <c r="G32" s="37"/>
      <c r="N32" s="37"/>
      <c r="O32" s="37"/>
      <c r="P32" s="37"/>
      <c r="Q32" s="6">
        <f>Q31+Q30+Q29+Q28+Q27+Q26+Q21+Q17+Q13+Q8+Q5</f>
        <v>9983</v>
      </c>
      <c r="R32" s="1">
        <f>R31+R28+R27+R24+R23+R22+R30+R20+R19+R18+R16+R15+R14+R11+R10+R9+R7+R6+R4+R3+R2+R25+R29</f>
        <v>67.3080964783236</v>
      </c>
    </row>
    <row r="33" s="1" customFormat="1" ht="18" customHeight="1" spans="1:17">
      <c r="A33" s="38"/>
      <c r="B33"/>
      <c r="G33" s="37"/>
      <c r="H33" s="4"/>
      <c r="I33" s="4"/>
      <c r="J33" s="4"/>
      <c r="K33" s="4"/>
      <c r="L33" s="5"/>
      <c r="M33" s="4"/>
      <c r="N33" s="5"/>
      <c r="O33" s="37"/>
      <c r="P33" s="37"/>
      <c r="Q33" s="6"/>
    </row>
    <row r="34" s="1" customFormat="1" ht="18" customHeight="1" spans="1:17">
      <c r="A34" s="38"/>
      <c r="B34"/>
      <c r="C34" s="5"/>
      <c r="D34" s="36"/>
      <c r="E34" s="5"/>
      <c r="F34" s="36"/>
      <c r="G34" s="42"/>
      <c r="H34" s="42"/>
      <c r="I34" s="42"/>
      <c r="J34" s="42"/>
      <c r="K34" s="42"/>
      <c r="L34" s="5"/>
      <c r="M34" s="42"/>
      <c r="N34" s="37"/>
      <c r="O34" s="37"/>
      <c r="P34" s="70"/>
      <c r="Q34" s="37"/>
    </row>
    <row r="35" s="1" customFormat="1" ht="18" customHeight="1" spans="1:16">
      <c r="A35" s="38"/>
      <c r="B35"/>
      <c r="C35" s="43"/>
      <c r="D35" s="5"/>
      <c r="E35" s="5"/>
      <c r="F35" s="5"/>
      <c r="G35" s="42"/>
      <c r="H35" s="42">
        <f>H25+H24+H23+H22+H21+H20+H19+H18+H17+H16+H13+H12+H11+H10+H9+H8+H7+H5+H4+H3+H2+H26+H27</f>
        <v>67.3080964783236</v>
      </c>
      <c r="I35" s="42"/>
      <c r="J35" s="42"/>
      <c r="K35" s="42"/>
      <c r="L35" s="5"/>
      <c r="M35" s="42"/>
      <c r="N35" s="49"/>
      <c r="O35" s="37"/>
      <c r="P35" s="37"/>
    </row>
    <row r="36" s="1" customFormat="1" ht="18" customHeight="1" spans="1:15">
      <c r="A36" s="38"/>
      <c r="B36"/>
      <c r="C36" s="43"/>
      <c r="D36" s="5"/>
      <c r="E36" s="5"/>
      <c r="F36" s="42"/>
      <c r="G36" s="42"/>
      <c r="H36" s="44"/>
      <c r="I36" s="44"/>
      <c r="J36" s="44"/>
      <c r="K36" s="44"/>
      <c r="L36" s="5"/>
      <c r="M36" s="44"/>
      <c r="N36" s="49"/>
      <c r="O36" s="49"/>
    </row>
    <row r="37" s="1" customFormat="1" ht="18" customHeight="1" spans="1:15">
      <c r="A37" s="45"/>
      <c r="B37"/>
      <c r="C37" s="43"/>
      <c r="D37" s="5"/>
      <c r="E37" s="5"/>
      <c r="F37" s="42"/>
      <c r="G37" s="5"/>
      <c r="H37" s="5"/>
      <c r="I37" s="5"/>
      <c r="J37" s="5"/>
      <c r="K37" s="5"/>
      <c r="L37" s="5"/>
      <c r="M37" s="5"/>
      <c r="N37" s="49"/>
      <c r="O37" s="49"/>
    </row>
    <row r="38" s="1" customFormat="1" ht="18" customHeight="1" spans="1:15">
      <c r="A38" s="45"/>
      <c r="B38"/>
      <c r="C38" s="43"/>
      <c r="D38" s="5"/>
      <c r="E38" s="5"/>
      <c r="F38" s="5"/>
      <c r="G38" s="5"/>
      <c r="H38" s="46"/>
      <c r="I38" s="46"/>
      <c r="J38" s="46"/>
      <c r="K38" s="46"/>
      <c r="L38" s="5"/>
      <c r="M38" s="46"/>
      <c r="N38" s="49"/>
      <c r="O38" s="49"/>
    </row>
    <row r="39" s="1" customFormat="1" ht="18" customHeight="1" spans="1:16">
      <c r="A39" s="45"/>
      <c r="B39"/>
      <c r="C39" s="43"/>
      <c r="D39" s="42"/>
      <c r="E39" s="5"/>
      <c r="F39" s="42"/>
      <c r="G39" s="42"/>
      <c r="H39" s="42"/>
      <c r="I39" s="42"/>
      <c r="J39" s="42"/>
      <c r="K39" s="42"/>
      <c r="L39" s="5"/>
      <c r="M39" s="42"/>
      <c r="N39" s="46"/>
      <c r="O39" s="37"/>
      <c r="P39" s="6"/>
    </row>
    <row r="40" s="1" customFormat="1" ht="18" customHeight="1" spans="1:16">
      <c r="A40" s="45"/>
      <c r="B40" s="5"/>
      <c r="C40" s="5"/>
      <c r="D40" s="42"/>
      <c r="E40" s="5"/>
      <c r="F40" s="42"/>
      <c r="G40" s="5"/>
      <c r="H40" s="47"/>
      <c r="I40" s="47"/>
      <c r="J40" s="47"/>
      <c r="K40" s="47"/>
      <c r="L40" s="5"/>
      <c r="M40" s="47"/>
      <c r="N40" s="5"/>
      <c r="O40" s="5"/>
      <c r="P40" s="6"/>
    </row>
    <row r="41" s="1" customFormat="1" ht="18" customHeight="1" spans="1:15">
      <c r="A41" s="45"/>
      <c r="B41" s="5"/>
      <c r="C41" s="5"/>
      <c r="D41" s="42"/>
      <c r="E41" s="5"/>
      <c r="F41" s="42"/>
      <c r="G41" s="5"/>
      <c r="H41" s="48"/>
      <c r="I41" s="48"/>
      <c r="J41" s="48"/>
      <c r="K41" s="48"/>
      <c r="L41" s="37"/>
      <c r="M41" s="48"/>
      <c r="N41" s="47"/>
      <c r="O41" s="5"/>
    </row>
    <row r="42" s="1" customFormat="1" ht="18" customHeight="1" spans="1:14">
      <c r="A42" s="38" t="s">
        <v>60</v>
      </c>
      <c r="B42" s="42"/>
      <c r="C42" s="42"/>
      <c r="D42" s="42"/>
      <c r="E42" s="42"/>
      <c r="F42" s="42"/>
      <c r="G42" s="5"/>
      <c r="H42" s="48"/>
      <c r="I42" s="48"/>
      <c r="J42" s="48"/>
      <c r="K42" s="48"/>
      <c r="L42" s="37"/>
      <c r="M42" s="48"/>
      <c r="N42" s="48"/>
    </row>
    <row r="43" s="1" customFormat="1" ht="18" customHeight="1" spans="1:14">
      <c r="A43" s="49" t="s">
        <v>61</v>
      </c>
      <c r="B43" s="49" t="s">
        <v>62</v>
      </c>
      <c r="C43" s="49" t="s">
        <v>63</v>
      </c>
      <c r="D43" s="5"/>
      <c r="E43" s="5"/>
      <c r="F43" s="42"/>
      <c r="G43" s="42"/>
      <c r="H43" s="42"/>
      <c r="I43" s="42"/>
      <c r="J43" s="42"/>
      <c r="K43" s="42"/>
      <c r="L43" s="70"/>
      <c r="M43" s="42"/>
      <c r="N43" s="48"/>
    </row>
    <row r="44" s="1" customFormat="1" ht="18" customHeight="1" spans="1:15">
      <c r="A44" s="49" t="s">
        <v>64</v>
      </c>
      <c r="B44" s="49" t="s">
        <v>65</v>
      </c>
      <c r="C44" s="49">
        <v>6.97487235</v>
      </c>
      <c r="D44" s="5"/>
      <c r="E44" s="5"/>
      <c r="F44" s="5"/>
      <c r="G44" s="5"/>
      <c r="H44" s="46"/>
      <c r="I44" s="46"/>
      <c r="J44" s="46"/>
      <c r="K44" s="46"/>
      <c r="L44" s="42"/>
      <c r="M44" s="46"/>
      <c r="N44" s="5"/>
      <c r="O44" s="37"/>
    </row>
    <row r="45" s="1" customFormat="1" ht="18" customHeight="1" spans="1:17">
      <c r="A45" s="49" t="s">
        <v>66</v>
      </c>
      <c r="B45" s="49" t="s">
        <v>67</v>
      </c>
      <c r="C45" s="49">
        <v>0.88897875</v>
      </c>
      <c r="D45" s="5"/>
      <c r="E45" s="5"/>
      <c r="F45" s="5"/>
      <c r="G45" s="47"/>
      <c r="H45" s="37"/>
      <c r="I45" s="37"/>
      <c r="J45" s="37"/>
      <c r="K45" s="37"/>
      <c r="L45" s="5"/>
      <c r="M45" s="37"/>
      <c r="N45" s="46"/>
      <c r="O45" s="37"/>
      <c r="Q45" s="6"/>
    </row>
    <row r="46" s="1" customFormat="1" ht="18" customHeight="1" spans="1:15">
      <c r="A46" s="49" t="s">
        <v>68</v>
      </c>
      <c r="B46" s="49" t="s">
        <v>69</v>
      </c>
      <c r="C46" s="49">
        <v>0.06168455</v>
      </c>
      <c r="D46" s="42"/>
      <c r="E46" s="5"/>
      <c r="F46" s="5"/>
      <c r="G46" s="5"/>
      <c r="H46" s="5"/>
      <c r="I46" s="71"/>
      <c r="J46" s="71"/>
      <c r="K46" s="71"/>
      <c r="L46" s="5"/>
      <c r="M46" s="5"/>
      <c r="N46" s="37"/>
      <c r="O46" s="37"/>
    </row>
    <row r="47" s="1" customFormat="1" ht="18" customHeight="1" spans="1:17">
      <c r="A47" s="49" t="s">
        <v>70</v>
      </c>
      <c r="B47" s="49" t="s">
        <v>71</v>
      </c>
      <c r="C47" s="49">
        <v>1.8962</v>
      </c>
      <c r="D47" s="42"/>
      <c r="E47" s="5"/>
      <c r="F47" s="5"/>
      <c r="G47" s="5"/>
      <c r="H47" s="5"/>
      <c r="I47" s="5"/>
      <c r="J47" s="5"/>
      <c r="K47" s="5"/>
      <c r="L47" s="5"/>
      <c r="M47" s="5"/>
      <c r="N47" s="5"/>
      <c r="O47" s="37"/>
      <c r="Q47" s="6"/>
    </row>
    <row r="48" s="1" customFormat="1" ht="18" customHeight="1" spans="1:14">
      <c r="A48" s="49" t="s">
        <v>72</v>
      </c>
      <c r="B48" s="49" t="s">
        <v>73</v>
      </c>
      <c r="C48" s="49">
        <v>0.2251</v>
      </c>
      <c r="D48" s="42"/>
      <c r="L48" s="5"/>
      <c r="N48" s="5"/>
    </row>
    <row r="49" s="1" customFormat="1" ht="18" customHeight="1" spans="1:14">
      <c r="A49" s="49" t="s">
        <v>74</v>
      </c>
      <c r="B49" s="49" t="s">
        <v>75</v>
      </c>
      <c r="C49" s="49">
        <v>5.03621405</v>
      </c>
      <c r="D49" s="42"/>
      <c r="F49" s="3"/>
      <c r="G49" s="4"/>
      <c r="H49" s="5"/>
      <c r="I49" s="5"/>
      <c r="J49" s="5"/>
      <c r="K49" s="5"/>
      <c r="L49" s="5"/>
      <c r="M49" s="5"/>
      <c r="N49" s="5"/>
    </row>
    <row r="50" s="1" customFormat="1" ht="18" customHeight="1" spans="1:14">
      <c r="A50" s="49" t="s">
        <v>76</v>
      </c>
      <c r="B50" s="49" t="s">
        <v>77</v>
      </c>
      <c r="C50" s="49">
        <v>0.2093</v>
      </c>
      <c r="F50" s="3"/>
      <c r="G50" s="4"/>
      <c r="H50" s="5"/>
      <c r="I50" s="5"/>
      <c r="J50" s="5"/>
      <c r="K50" s="5"/>
      <c r="L50" s="5"/>
      <c r="M50" s="5"/>
      <c r="N50" s="5"/>
    </row>
    <row r="51" s="1" customFormat="1" ht="18" customHeight="1" spans="1:17">
      <c r="A51" s="49" t="s">
        <v>78</v>
      </c>
      <c r="B51" s="49" t="s">
        <v>79</v>
      </c>
      <c r="C51" s="49">
        <v>0.8637</v>
      </c>
      <c r="F51" s="3"/>
      <c r="G51" s="4"/>
      <c r="H51" s="5"/>
      <c r="I51" s="5"/>
      <c r="J51" s="5"/>
      <c r="K51" s="5"/>
      <c r="L51" s="5"/>
      <c r="M51" s="5"/>
      <c r="N51" s="5"/>
      <c r="Q51" s="6"/>
    </row>
    <row r="52" s="1" customFormat="1" ht="18" customHeight="1" spans="1:17">
      <c r="A52" s="49" t="s">
        <v>80</v>
      </c>
      <c r="B52" s="49" t="s">
        <v>81</v>
      </c>
      <c r="C52" s="49">
        <v>1.6659</v>
      </c>
      <c r="N52" s="5"/>
      <c r="Q52" s="6"/>
    </row>
    <row r="53" s="1" customFormat="1" ht="18" customHeight="1" spans="1:17">
      <c r="A53" s="49" t="s">
        <v>82</v>
      </c>
      <c r="B53" s="49" t="s">
        <v>83</v>
      </c>
      <c r="C53" s="49">
        <v>7.90901855</v>
      </c>
      <c r="N53" s="5"/>
      <c r="Q53" s="6"/>
    </row>
    <row r="54" s="1" customFormat="1" ht="18" customHeight="1" spans="1:17">
      <c r="A54" s="49" t="s">
        <v>84</v>
      </c>
      <c r="B54" s="49" t="s">
        <v>85</v>
      </c>
      <c r="C54" s="49">
        <v>0.000457</v>
      </c>
      <c r="N54" s="5"/>
      <c r="Q54" s="6"/>
    </row>
    <row r="55" ht="15.6" spans="1:3">
      <c r="A55" s="49" t="s">
        <v>86</v>
      </c>
      <c r="B55" s="49" t="s">
        <v>87</v>
      </c>
      <c r="C55" s="49">
        <v>1.8567</v>
      </c>
    </row>
    <row r="56" ht="15.6" spans="1:3">
      <c r="A56" s="49" t="s">
        <v>88</v>
      </c>
      <c r="B56" s="49" t="s">
        <v>89</v>
      </c>
      <c r="C56" s="49">
        <v>4.9463</v>
      </c>
    </row>
    <row r="57" ht="15.6" spans="1:3">
      <c r="A57" s="49" t="s">
        <v>90</v>
      </c>
      <c r="B57" s="49" t="s">
        <v>91</v>
      </c>
      <c r="C57" s="49">
        <v>8.8875867</v>
      </c>
    </row>
  </sheetData>
  <mergeCells count="24">
    <mergeCell ref="B29:D29"/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C3:C4"/>
    <mergeCell ref="C5:C7"/>
    <mergeCell ref="C8:C11"/>
    <mergeCell ref="C12:C13"/>
    <mergeCell ref="C16:C17"/>
    <mergeCell ref="C18:C22"/>
    <mergeCell ref="C23:C26"/>
    <mergeCell ref="O2:O5"/>
    <mergeCell ref="O6:O8"/>
    <mergeCell ref="O9:O13"/>
    <mergeCell ref="O14:O17"/>
    <mergeCell ref="O18:O21"/>
    <mergeCell ref="O22:O26"/>
    <mergeCell ref="O28:O29"/>
  </mergeCells>
  <conditionalFormatting sqref="Q2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{25df77e9-691d-497a-b708-93dfbaae541a}</x14:id>
        </ext>
      </extLst>
    </cfRule>
  </conditionalFormatting>
  <conditionalFormatting sqref="Q2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{a487d925-30c4-4643-9ae3-3f83253d4d0b}</x14:id>
        </ext>
      </extLst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{c641a653-d12e-45ae-9cd3-9fac1120bcc7}</x14:id>
        </ext>
      </extLst>
    </cfRule>
  </conditionalFormatting>
  <conditionalFormatting sqref="R30">
    <cfRule type="aboveAverage" dxfId="1" priority="15" aboveAverage="0"/>
    <cfRule type="aboveAverage" dxfId="0" priority="16"/>
  </conditionalFormatting>
  <conditionalFormatting sqref="R31">
    <cfRule type="aboveAverage" dxfId="1" priority="1" aboveAverage="0"/>
    <cfRule type="aboveAverage" dxfId="0" priority="2"/>
  </conditionalFormatting>
  <conditionalFormatting sqref="Q2:Q5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{a480bbdf-6e2d-4276-98fc-3949e1198c90}</x14:id>
        </ext>
      </extLst>
    </cfRule>
  </conditionalFormatting>
  <conditionalFormatting sqref="Q6:Q8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{5ddbe638-2402-45fa-b791-2dcba2d561e4}</x14:id>
        </ext>
      </extLst>
    </cfRule>
  </conditionalFormatting>
  <conditionalFormatting sqref="Q9:Q1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{a9e6e890-d5d9-4390-8765-a049bc5abf19}</x14:id>
        </ext>
      </extLst>
    </cfRule>
  </conditionalFormatting>
  <conditionalFormatting sqref="Q14:Q17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{f45abcef-8f49-4428-b54d-4c7ad54817aa}</x14:id>
        </ext>
      </extLst>
    </cfRule>
  </conditionalFormatting>
  <conditionalFormatting sqref="Q18:Q2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{2c717786-1bd9-43db-90c3-0380471b58ed}</x14:id>
        </ext>
      </extLst>
    </cfRule>
  </conditionalFormatting>
  <conditionalFormatting sqref="Q22:Q2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{824a085c-37fd-4795-bdc4-6a516539faa5}</x14:id>
        </ext>
      </extLst>
    </cfRule>
  </conditionalFormatting>
  <conditionalFormatting sqref="Q23:Q2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{8266d017-f480-4829-a665-52b8c02c308d}</x14:id>
        </ext>
      </extLst>
    </cfRule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{103b6e5b-820d-437d-b9dd-0883c3d65570}</x14:id>
        </ext>
      </extLst>
    </cfRule>
  </conditionalFormatting>
  <conditionalFormatting sqref="R3:R4">
    <cfRule type="aboveAverage" dxfId="1" priority="23" aboveAverage="0"/>
    <cfRule type="aboveAverage" dxfId="0" priority="24"/>
  </conditionalFormatting>
  <conditionalFormatting sqref="R6:R7">
    <cfRule type="aboveAverage" dxfId="1" priority="21" aboveAverage="0"/>
    <cfRule type="aboveAverage" dxfId="0" priority="22"/>
  </conditionalFormatting>
  <conditionalFormatting sqref="R9:R12">
    <cfRule type="aboveAverage" dxfId="1" priority="17" aboveAverage="0"/>
    <cfRule type="aboveAverage" dxfId="0" priority="18"/>
  </conditionalFormatting>
  <conditionalFormatting sqref="R14:R16">
    <cfRule type="aboveAverage" dxfId="1" priority="19" aboveAverage="0"/>
    <cfRule type="aboveAverage" dxfId="0" priority="20"/>
  </conditionalFormatting>
  <conditionalFormatting sqref="R18:R21">
    <cfRule type="aboveAverage" dxfId="1" priority="13" aboveAverage="0"/>
    <cfRule type="aboveAverage" dxfId="0" priority="14"/>
  </conditionalFormatting>
  <conditionalFormatting sqref="R22:R25">
    <cfRule type="aboveAverage" dxfId="1" priority="27" aboveAverage="0"/>
    <cfRule type="aboveAverage" dxfId="0" priority="28"/>
  </conditionalFormatting>
  <conditionalFormatting sqref="Q22 Q2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{515598d6-b053-4ee1-8af0-27ae1aeeb4f8}</x14:id>
        </ext>
      </extLst>
    </cfRule>
  </conditionalFormatting>
  <pageMargins left="0.75" right="0.75" top="1" bottom="1" header="0.511805555555556" footer="0.511805555555556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df77e9-691d-497a-b708-93dfbaae54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type="dataBar" id="{a487d925-30c4-4643-9ae3-3f83253d4d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c641a653-d12e-45ae-9cd3-9fac1120bc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type="dataBar" id="{a480bbdf-6e2d-4276-98fc-3949e1198c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type="dataBar" id="{5ddbe638-2402-45fa-b791-2dcba2d561e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type="dataBar" id="{a9e6e890-d5d9-4390-8765-a049bc5abf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type="dataBar" id="{f45abcef-8f49-4428-b54d-4c7ad54817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type="dataBar" id="{2c717786-1bd9-43db-90c3-0380471b58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type="dataBar" id="{824a085c-37fd-4795-bdc4-6a516539fa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type="dataBar" id="{8266d017-f480-4829-a665-52b8c02c30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103b6e5b-820d-437d-b9dd-0883c3d655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type="dataBar" id="{515598d6-b053-4ee1-8af0-27ae1aeeb4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7"/>
  <sheetViews>
    <sheetView workbookViewId="0">
      <selection activeCell="A1" sqref="$A1:$XFD1048576"/>
    </sheetView>
  </sheetViews>
  <sheetFormatPr defaultColWidth="9" defaultRowHeight="17.4"/>
  <cols>
    <col min="1" max="1" width="9.5" style="2" customWidth="1"/>
    <col min="2" max="2" width="12.6296296296296" style="1" customWidth="1"/>
    <col min="3" max="3" width="11.25" style="1" customWidth="1"/>
    <col min="4" max="4" width="10" style="1" customWidth="1"/>
    <col min="5" max="5" width="10.1296296296296" style="1" customWidth="1"/>
    <col min="6" max="6" width="8.5" style="3" customWidth="1"/>
    <col min="7" max="7" width="11.25" style="4" customWidth="1"/>
    <col min="8" max="8" width="9.62962962962963" style="1" customWidth="1"/>
    <col min="9" max="9" width="8.62962962962963" style="1" customWidth="1"/>
    <col min="10" max="10" width="10" style="1" customWidth="1"/>
    <col min="11" max="11" width="10.75" style="1" customWidth="1"/>
    <col min="12" max="12" width="16.5555555555556" style="1" customWidth="1"/>
    <col min="13" max="13" width="15.8888888888889" style="1" customWidth="1"/>
    <col min="14" max="14" width="13.3796296296296" style="5" customWidth="1"/>
    <col min="15" max="15" width="12.5" style="1" customWidth="1"/>
    <col min="16" max="16" width="13.3796296296296" style="1" customWidth="1"/>
    <col min="17" max="17" width="19.3796296296296" style="6" customWidth="1"/>
    <col min="18" max="18" width="13.6296296296296" style="1" customWidth="1"/>
    <col min="19" max="19" width="9" style="1"/>
  </cols>
  <sheetData>
    <row r="1" s="1" customFormat="1" ht="18" customHeight="1" spans="1:18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50" t="s">
        <v>16</v>
      </c>
      <c r="J1" s="51" t="s">
        <v>17</v>
      </c>
      <c r="K1" s="52" t="s">
        <v>18</v>
      </c>
      <c r="L1" s="53" t="s">
        <v>3</v>
      </c>
      <c r="M1" s="54" t="s">
        <v>4</v>
      </c>
      <c r="N1" s="55"/>
      <c r="O1" s="56" t="s">
        <v>11</v>
      </c>
      <c r="P1" s="56" t="s">
        <v>9</v>
      </c>
      <c r="Q1" s="72" t="s">
        <v>13</v>
      </c>
      <c r="R1" s="73" t="s">
        <v>15</v>
      </c>
    </row>
    <row r="2" s="1" customFormat="1" ht="18" customHeight="1" spans="1:18">
      <c r="A2" s="11">
        <v>43426</v>
      </c>
      <c r="B2" s="12" t="s">
        <v>19</v>
      </c>
      <c r="C2" s="12">
        <f>F2</f>
        <v>1435</v>
      </c>
      <c r="D2" s="12" t="s">
        <v>20</v>
      </c>
      <c r="E2" s="12">
        <v>1398</v>
      </c>
      <c r="F2" s="12">
        <v>1435</v>
      </c>
      <c r="G2" s="13">
        <f t="shared" ref="G2:G13" si="0">F2-E2</f>
        <v>37</v>
      </c>
      <c r="H2" s="14">
        <v>2.97906498474805</v>
      </c>
      <c r="I2" s="27">
        <v>51</v>
      </c>
      <c r="J2" s="27">
        <v>621</v>
      </c>
      <c r="K2" s="14">
        <v>2.31078904991948</v>
      </c>
      <c r="L2" s="57">
        <v>439321.76</v>
      </c>
      <c r="M2" s="58">
        <v>147469.68</v>
      </c>
      <c r="N2" s="37"/>
      <c r="O2" s="12" t="s">
        <v>21</v>
      </c>
      <c r="P2" s="12" t="s">
        <v>22</v>
      </c>
      <c r="Q2" s="60">
        <f>F3</f>
        <v>3293</v>
      </c>
      <c r="R2" s="74">
        <f>H3</f>
        <v>3.33247335111309</v>
      </c>
    </row>
    <row r="3" s="1" customFormat="1" ht="18" customHeight="1" spans="1:18">
      <c r="A3" s="15"/>
      <c r="B3" s="12" t="s">
        <v>23</v>
      </c>
      <c r="C3" s="16">
        <f>F3+F4</f>
        <v>3413</v>
      </c>
      <c r="D3" s="12" t="s">
        <v>21</v>
      </c>
      <c r="E3" s="12">
        <v>3333</v>
      </c>
      <c r="F3" s="12">
        <v>3293</v>
      </c>
      <c r="G3" s="17">
        <f t="shared" si="0"/>
        <v>-40</v>
      </c>
      <c r="H3" s="14">
        <v>3.33247335111309</v>
      </c>
      <c r="I3" s="12">
        <v>70</v>
      </c>
      <c r="J3" s="12">
        <v>744</v>
      </c>
      <c r="K3" s="14">
        <v>4.4260752688172</v>
      </c>
      <c r="L3" s="1">
        <v>1098329.53</v>
      </c>
      <c r="M3" s="58">
        <v>329583.889885615</v>
      </c>
      <c r="N3" s="49"/>
      <c r="O3" s="12"/>
      <c r="P3" s="12" t="s">
        <v>24</v>
      </c>
      <c r="Q3" s="60">
        <f>F16</f>
        <v>612</v>
      </c>
      <c r="R3" s="14">
        <f>H16</f>
        <v>2.7</v>
      </c>
    </row>
    <row r="4" s="1" customFormat="1" ht="18" customHeight="1" spans="1:18">
      <c r="A4" s="15"/>
      <c r="B4" s="12"/>
      <c r="C4" s="18"/>
      <c r="D4" s="12" t="s">
        <v>25</v>
      </c>
      <c r="E4" s="12">
        <v>153</v>
      </c>
      <c r="F4" s="12">
        <v>120</v>
      </c>
      <c r="G4" s="17">
        <f t="shared" si="0"/>
        <v>-33</v>
      </c>
      <c r="H4" s="14">
        <v>3.70220644400286</v>
      </c>
      <c r="I4" s="12">
        <v>2</v>
      </c>
      <c r="J4" s="12">
        <v>35</v>
      </c>
      <c r="K4" s="14">
        <v>3.42857142857143</v>
      </c>
      <c r="L4" s="57">
        <v>47770.1621</v>
      </c>
      <c r="M4" s="58">
        <v>12903.16</v>
      </c>
      <c r="N4" s="49"/>
      <c r="O4" s="12"/>
      <c r="P4" s="12" t="s">
        <v>26</v>
      </c>
      <c r="Q4" s="75">
        <f>F18</f>
        <v>820</v>
      </c>
      <c r="R4" s="64">
        <f>H18</f>
        <v>2.50202597987069</v>
      </c>
    </row>
    <row r="5" s="1" customFormat="1" ht="18" customHeight="1" spans="1:18">
      <c r="A5" s="15"/>
      <c r="B5" s="16" t="s">
        <v>27</v>
      </c>
      <c r="C5" s="16">
        <f>F5+F6+F7</f>
        <v>429</v>
      </c>
      <c r="D5" s="12" t="s">
        <v>28</v>
      </c>
      <c r="E5" s="12">
        <v>312</v>
      </c>
      <c r="F5" s="12">
        <v>337</v>
      </c>
      <c r="G5" s="13">
        <f t="shared" si="0"/>
        <v>25</v>
      </c>
      <c r="H5" s="14">
        <v>2.50037903269904</v>
      </c>
      <c r="I5" s="12">
        <v>18</v>
      </c>
      <c r="J5" s="12">
        <v>139</v>
      </c>
      <c r="K5" s="14">
        <v>2.42446043165468</v>
      </c>
      <c r="L5" s="1">
        <v>147239.17</v>
      </c>
      <c r="M5" s="58">
        <v>58886.74</v>
      </c>
      <c r="N5" s="37"/>
      <c r="O5" s="12"/>
      <c r="P5" s="23" t="s">
        <v>29</v>
      </c>
      <c r="Q5" s="76">
        <f>SUM(Q2:Q4)</f>
        <v>4725</v>
      </c>
      <c r="R5" s="77">
        <f>AVERAGE(R2:R4)</f>
        <v>2.84483311032793</v>
      </c>
    </row>
    <row r="6" s="1" customFormat="1" ht="18" customHeight="1" spans="1:18">
      <c r="A6" s="15"/>
      <c r="B6" s="19"/>
      <c r="C6" s="19"/>
      <c r="D6" s="12" t="s">
        <v>30</v>
      </c>
      <c r="E6" s="12">
        <v>43</v>
      </c>
      <c r="F6" s="12">
        <v>60</v>
      </c>
      <c r="G6" s="13">
        <f t="shared" si="0"/>
        <v>17</v>
      </c>
      <c r="H6" s="14">
        <v>3.78</v>
      </c>
      <c r="I6" s="12">
        <v>0</v>
      </c>
      <c r="J6" s="12">
        <v>24</v>
      </c>
      <c r="K6" s="14">
        <v>2.5</v>
      </c>
      <c r="L6" s="57">
        <v>10015.64</v>
      </c>
      <c r="M6" s="58">
        <v>2648.5</v>
      </c>
      <c r="N6" s="37"/>
      <c r="O6" s="12" t="s">
        <v>25</v>
      </c>
      <c r="P6" s="12" t="s">
        <v>22</v>
      </c>
      <c r="Q6" s="60">
        <f>F4</f>
        <v>120</v>
      </c>
      <c r="R6" s="14">
        <f>H4</f>
        <v>3.70220644400286</v>
      </c>
    </row>
    <row r="7" s="1" customFormat="1" ht="18" customHeight="1" spans="1:18">
      <c r="A7" s="15"/>
      <c r="B7" s="18"/>
      <c r="C7" s="18"/>
      <c r="D7" s="12" t="s">
        <v>31</v>
      </c>
      <c r="E7" s="12">
        <v>23</v>
      </c>
      <c r="F7" s="12">
        <v>32</v>
      </c>
      <c r="G7" s="13">
        <f t="shared" si="0"/>
        <v>9</v>
      </c>
      <c r="H7" s="14">
        <v>2.09</v>
      </c>
      <c r="I7" s="12">
        <v>0</v>
      </c>
      <c r="J7" s="12">
        <v>41</v>
      </c>
      <c r="K7" s="14">
        <v>0.78</v>
      </c>
      <c r="L7" s="57">
        <v>12248.07</v>
      </c>
      <c r="M7" s="58">
        <v>5854.92</v>
      </c>
      <c r="O7" s="12"/>
      <c r="P7" s="12" t="s">
        <v>26</v>
      </c>
      <c r="Q7" s="75">
        <f>F19</f>
        <v>64</v>
      </c>
      <c r="R7" s="65">
        <f>H19</f>
        <v>3.47004217451186</v>
      </c>
    </row>
    <row r="8" s="1" customFormat="1" ht="18" customHeight="1" spans="1:18">
      <c r="A8" s="15"/>
      <c r="B8" s="16" t="s">
        <v>32</v>
      </c>
      <c r="C8" s="16">
        <f>F8+F9+F10+F11</f>
        <v>1252</v>
      </c>
      <c r="D8" s="12" t="s">
        <v>33</v>
      </c>
      <c r="E8" s="12">
        <v>524</v>
      </c>
      <c r="F8" s="12">
        <v>796</v>
      </c>
      <c r="G8" s="17">
        <f t="shared" si="0"/>
        <v>272</v>
      </c>
      <c r="H8" s="14">
        <v>3.96127758985492</v>
      </c>
      <c r="I8" s="12">
        <v>38</v>
      </c>
      <c r="J8" s="12">
        <v>252</v>
      </c>
      <c r="K8" s="14">
        <v>3.15873015873016</v>
      </c>
      <c r="L8" s="57">
        <v>215769.8</v>
      </c>
      <c r="M8" s="58">
        <v>54469.75</v>
      </c>
      <c r="N8" s="37"/>
      <c r="O8" s="12"/>
      <c r="P8" s="23" t="s">
        <v>29</v>
      </c>
      <c r="Q8" s="76">
        <f>SUM(Q6:Q7)</f>
        <v>184</v>
      </c>
      <c r="R8" s="77">
        <f>AVERAGE(R6:R7)</f>
        <v>3.58612430925736</v>
      </c>
    </row>
    <row r="9" s="1" customFormat="1" ht="18" customHeight="1" spans="1:18">
      <c r="A9" s="15"/>
      <c r="B9" s="19"/>
      <c r="C9" s="19"/>
      <c r="D9" s="12" t="s">
        <v>31</v>
      </c>
      <c r="E9" s="12">
        <v>117</v>
      </c>
      <c r="F9" s="12">
        <v>194</v>
      </c>
      <c r="G9" s="17">
        <f t="shared" si="0"/>
        <v>77</v>
      </c>
      <c r="H9" s="14">
        <v>3.94662616205121</v>
      </c>
      <c r="I9" s="12">
        <v>26</v>
      </c>
      <c r="J9" s="12">
        <v>114</v>
      </c>
      <c r="K9" s="14">
        <v>1.70175438596491</v>
      </c>
      <c r="L9" s="57">
        <v>57838.28</v>
      </c>
      <c r="M9" s="58">
        <v>14655.12</v>
      </c>
      <c r="N9" s="37"/>
      <c r="O9" s="59" t="s">
        <v>31</v>
      </c>
      <c r="P9" s="12" t="s">
        <v>34</v>
      </c>
      <c r="Q9" s="75">
        <f>F9</f>
        <v>194</v>
      </c>
      <c r="R9" s="74">
        <f>H9</f>
        <v>3.94662616205121</v>
      </c>
    </row>
    <row r="10" s="1" customFormat="1" ht="18" customHeight="1" spans="1:18">
      <c r="A10" s="15"/>
      <c r="B10" s="19"/>
      <c r="C10" s="19"/>
      <c r="D10" s="12" t="s">
        <v>35</v>
      </c>
      <c r="E10" s="12">
        <v>249</v>
      </c>
      <c r="F10" s="12">
        <v>188</v>
      </c>
      <c r="G10" s="17">
        <f t="shared" si="0"/>
        <v>-61</v>
      </c>
      <c r="H10" s="14">
        <v>4.67357098053451</v>
      </c>
      <c r="I10" s="12">
        <v>18</v>
      </c>
      <c r="J10" s="12">
        <v>114</v>
      </c>
      <c r="K10" s="14">
        <v>1.64912280701754</v>
      </c>
      <c r="L10" s="57">
        <v>99394.61</v>
      </c>
      <c r="M10" s="58">
        <v>21267.38</v>
      </c>
      <c r="N10" s="37"/>
      <c r="O10" s="59"/>
      <c r="P10" s="12" t="s">
        <v>26</v>
      </c>
      <c r="Q10" s="75">
        <f>F20</f>
        <v>365</v>
      </c>
      <c r="R10" s="65">
        <f>H20</f>
        <v>2.41785055099382</v>
      </c>
    </row>
    <row r="11" s="1" customFormat="1" ht="18" customHeight="1" spans="1:18">
      <c r="A11" s="15"/>
      <c r="B11" s="19"/>
      <c r="C11" s="19"/>
      <c r="D11" s="12" t="s">
        <v>36</v>
      </c>
      <c r="E11" s="12">
        <v>60</v>
      </c>
      <c r="F11" s="12">
        <v>74</v>
      </c>
      <c r="G11" s="17">
        <f t="shared" si="0"/>
        <v>14</v>
      </c>
      <c r="H11" s="14">
        <v>7.81411364019138</v>
      </c>
      <c r="I11" s="12">
        <v>5</v>
      </c>
      <c r="J11" s="12">
        <v>33</v>
      </c>
      <c r="K11" s="14">
        <v>2.24242424242424</v>
      </c>
      <c r="L11" s="1">
        <v>50108.16</v>
      </c>
      <c r="M11" s="58">
        <v>6412.52</v>
      </c>
      <c r="N11" s="37"/>
      <c r="O11" s="59"/>
      <c r="P11" s="12" t="s">
        <v>37</v>
      </c>
      <c r="Q11" s="78">
        <f>F25</f>
        <v>81</v>
      </c>
      <c r="R11" s="74">
        <f>H25</f>
        <v>2.73003475644606</v>
      </c>
    </row>
    <row r="12" s="1" customFormat="1" ht="18" customHeight="1" spans="1:18">
      <c r="A12" s="15"/>
      <c r="B12" s="16" t="s">
        <v>38</v>
      </c>
      <c r="C12" s="16">
        <f>F12+F13</f>
        <v>326</v>
      </c>
      <c r="D12" s="12" t="s">
        <v>39</v>
      </c>
      <c r="E12" s="12">
        <v>227</v>
      </c>
      <c r="F12" s="12">
        <v>288</v>
      </c>
      <c r="G12" s="13">
        <f t="shared" si="0"/>
        <v>61</v>
      </c>
      <c r="H12" s="20">
        <f>L12/M12</f>
        <v>2.81830959044955</v>
      </c>
      <c r="I12" s="60">
        <v>6</v>
      </c>
      <c r="J12" s="60">
        <f>1+2+2+1+3+3+4+2+1+3+1+1+2+3+2+1+3+1+3+3+1</f>
        <v>43</v>
      </c>
      <c r="K12" s="83">
        <f>G12/J12</f>
        <v>1.41860465116279</v>
      </c>
      <c r="L12" s="61">
        <f>23352600*0.006114</f>
        <v>142777.7964</v>
      </c>
      <c r="M12" s="21">
        <f>6040.67*6.97487235+8527.89</f>
        <v>50660.7921584745</v>
      </c>
      <c r="N12" s="37"/>
      <c r="O12" s="59"/>
      <c r="P12" s="12" t="s">
        <v>40</v>
      </c>
      <c r="Q12" s="78">
        <f>F7</f>
        <v>32</v>
      </c>
      <c r="R12" s="74">
        <f>H7</f>
        <v>2.09</v>
      </c>
    </row>
    <row r="13" s="1" customFormat="1" ht="18" customHeight="1" spans="1:18">
      <c r="A13" s="15"/>
      <c r="B13" s="18"/>
      <c r="C13" s="18"/>
      <c r="D13" s="12" t="s">
        <v>28</v>
      </c>
      <c r="E13" s="12">
        <v>49</v>
      </c>
      <c r="F13" s="12">
        <v>38</v>
      </c>
      <c r="G13" s="13">
        <f t="shared" si="0"/>
        <v>-11</v>
      </c>
      <c r="H13" s="20">
        <f>L13/M13</f>
        <v>2.00087988941302</v>
      </c>
      <c r="I13" s="60">
        <v>8</v>
      </c>
      <c r="J13" s="60">
        <f>1+3+1+1+9+2+4+6+4</f>
        <v>31</v>
      </c>
      <c r="K13" s="83">
        <f>G13/J13</f>
        <v>-0.354838709677419</v>
      </c>
      <c r="L13" s="21">
        <f>311790*0.06168455</f>
        <v>19232.6258445</v>
      </c>
      <c r="M13" s="21">
        <f>1234.73*6.97487235+1000</f>
        <v>9612.0841367155</v>
      </c>
      <c r="N13" s="37"/>
      <c r="O13" s="59"/>
      <c r="P13" s="23" t="s">
        <v>29</v>
      </c>
      <c r="Q13" s="60">
        <f>SUM(Q9:Q12)</f>
        <v>672</v>
      </c>
      <c r="R13" s="77">
        <f>AVERAGE(R9:R11)</f>
        <v>3.0315038231637</v>
      </c>
    </row>
    <row r="14" s="1" customFormat="1" ht="18" customHeight="1" spans="1:18">
      <c r="A14" s="22"/>
      <c r="B14" s="23" t="s">
        <v>7</v>
      </c>
      <c r="C14" s="23">
        <f t="shared" ref="C14:G14" si="1">SUM(C2:C13)</f>
        <v>6855</v>
      </c>
      <c r="D14" s="23"/>
      <c r="E14" s="23">
        <f t="shared" si="1"/>
        <v>6488</v>
      </c>
      <c r="F14" s="23">
        <f t="shared" si="1"/>
        <v>6855</v>
      </c>
      <c r="G14" s="24">
        <f t="shared" si="1"/>
        <v>367</v>
      </c>
      <c r="H14" s="25">
        <f>L14/M14</f>
        <v>3.27542726465415</v>
      </c>
      <c r="I14" s="23">
        <f>SUM(I3:I13)</f>
        <v>191</v>
      </c>
      <c r="J14" s="23">
        <f t="shared" ref="J14:M14" si="2">SUM(J2:J13)</f>
        <v>2191</v>
      </c>
      <c r="K14" s="25"/>
      <c r="L14" s="81">
        <f t="shared" si="2"/>
        <v>2340045.6043445</v>
      </c>
      <c r="M14" s="67">
        <f t="shared" si="2"/>
        <v>714424.536180804</v>
      </c>
      <c r="N14" s="37"/>
      <c r="O14" s="12" t="s">
        <v>33</v>
      </c>
      <c r="P14" s="12" t="s">
        <v>34</v>
      </c>
      <c r="Q14" s="78">
        <f>F8</f>
        <v>796</v>
      </c>
      <c r="R14" s="74">
        <f>H8</f>
        <v>3.96127758985492</v>
      </c>
    </row>
    <row r="15" s="1" customFormat="1" ht="18" customHeight="1" spans="1:18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50" t="s">
        <v>16</v>
      </c>
      <c r="J15" s="51" t="s">
        <v>17</v>
      </c>
      <c r="K15" s="52" t="s">
        <v>18</v>
      </c>
      <c r="L15" s="53" t="s">
        <v>3</v>
      </c>
      <c r="M15" s="54" t="s">
        <v>4</v>
      </c>
      <c r="N15" s="55"/>
      <c r="O15" s="12"/>
      <c r="P15" s="12" t="s">
        <v>26</v>
      </c>
      <c r="Q15" s="75">
        <f>F21</f>
        <v>0</v>
      </c>
      <c r="R15" s="68"/>
    </row>
    <row r="16" s="1" customFormat="1" ht="18" customHeight="1" spans="1:18">
      <c r="A16" s="11">
        <v>43426</v>
      </c>
      <c r="B16" s="26" t="s">
        <v>41</v>
      </c>
      <c r="C16" s="26">
        <f>F16+F17</f>
        <v>907</v>
      </c>
      <c r="D16" s="12" t="s">
        <v>21</v>
      </c>
      <c r="E16" s="27">
        <v>512</v>
      </c>
      <c r="F16" s="27">
        <v>612</v>
      </c>
      <c r="G16" s="13">
        <f t="shared" ref="G16:G27" si="3">F16-E16</f>
        <v>100</v>
      </c>
      <c r="H16" s="14">
        <v>2.7</v>
      </c>
      <c r="I16" s="12">
        <v>35</v>
      </c>
      <c r="J16" s="12">
        <v>148</v>
      </c>
      <c r="K16" s="14">
        <v>4.1</v>
      </c>
      <c r="L16" s="37">
        <v>166921.48</v>
      </c>
      <c r="M16" s="57">
        <v>61002.2259</v>
      </c>
      <c r="N16" s="37"/>
      <c r="O16" s="12"/>
      <c r="P16" s="12" t="s">
        <v>37</v>
      </c>
      <c r="Q16" s="78">
        <f>F24</f>
        <v>82</v>
      </c>
      <c r="R16" s="74">
        <f>H24</f>
        <v>2.29952572453849</v>
      </c>
    </row>
    <row r="17" s="1" customFormat="1" ht="18" customHeight="1" spans="1:18">
      <c r="A17" s="15"/>
      <c r="B17" s="28"/>
      <c r="C17" s="28"/>
      <c r="D17" s="12" t="s">
        <v>20</v>
      </c>
      <c r="E17" s="27">
        <v>291</v>
      </c>
      <c r="F17" s="27">
        <v>295</v>
      </c>
      <c r="G17" s="13">
        <f t="shared" si="3"/>
        <v>4</v>
      </c>
      <c r="H17" s="14">
        <v>2.7</v>
      </c>
      <c r="I17" s="12">
        <v>19</v>
      </c>
      <c r="J17" s="12">
        <v>55</v>
      </c>
      <c r="K17" s="14">
        <v>5.4</v>
      </c>
      <c r="L17" s="57">
        <v>86941.47</v>
      </c>
      <c r="M17" s="58">
        <v>32645.2896</v>
      </c>
      <c r="N17" s="37"/>
      <c r="O17" s="12"/>
      <c r="P17" s="23" t="s">
        <v>29</v>
      </c>
      <c r="Q17" s="60">
        <f>SUM(Q14:Q16)</f>
        <v>878</v>
      </c>
      <c r="R17" s="77">
        <f>AVERAGE(R14:R16)</f>
        <v>3.13040165719671</v>
      </c>
    </row>
    <row r="18" s="1" customFormat="1" ht="18" customHeight="1" spans="1:18">
      <c r="A18" s="15"/>
      <c r="B18" s="26" t="s">
        <v>42</v>
      </c>
      <c r="C18" s="26">
        <f>SUM(F18:F22)</f>
        <v>2058</v>
      </c>
      <c r="D18" s="12" t="s">
        <v>21</v>
      </c>
      <c r="E18" s="27">
        <v>829</v>
      </c>
      <c r="F18" s="27">
        <v>820</v>
      </c>
      <c r="G18" s="13">
        <f t="shared" si="3"/>
        <v>-9</v>
      </c>
      <c r="H18" s="14">
        <v>2.50202597987069</v>
      </c>
      <c r="I18" s="12">
        <v>23</v>
      </c>
      <c r="J18" s="12">
        <v>135</v>
      </c>
      <c r="K18" s="14">
        <v>6.07407407407407</v>
      </c>
      <c r="L18" s="57">
        <v>240518.921113166</v>
      </c>
      <c r="M18" s="58">
        <v>96129.6657381616</v>
      </c>
      <c r="N18" s="49"/>
      <c r="O18" s="12" t="s">
        <v>28</v>
      </c>
      <c r="P18" s="12" t="s">
        <v>40</v>
      </c>
      <c r="Q18" s="76">
        <f>F5</f>
        <v>337</v>
      </c>
      <c r="R18" s="14">
        <f>H5</f>
        <v>2.50037903269904</v>
      </c>
    </row>
    <row r="19" s="1" customFormat="1" ht="18" customHeight="1" spans="1:18">
      <c r="A19" s="15"/>
      <c r="B19" s="28"/>
      <c r="C19" s="28"/>
      <c r="D19" s="12" t="s">
        <v>25</v>
      </c>
      <c r="E19" s="27">
        <v>46</v>
      </c>
      <c r="F19" s="27">
        <v>64</v>
      </c>
      <c r="G19" s="17">
        <f t="shared" si="3"/>
        <v>18</v>
      </c>
      <c r="H19" s="14">
        <v>3.47004217451186</v>
      </c>
      <c r="I19" s="12">
        <v>23</v>
      </c>
      <c r="J19" s="12">
        <v>24</v>
      </c>
      <c r="K19" s="14">
        <v>2.66666666666667</v>
      </c>
      <c r="L19" s="57">
        <v>28080.035571365</v>
      </c>
      <c r="M19" s="85">
        <v>8092.13091922006</v>
      </c>
      <c r="N19" s="49"/>
      <c r="O19" s="12"/>
      <c r="P19" s="12" t="s">
        <v>43</v>
      </c>
      <c r="Q19" s="76">
        <f>F13</f>
        <v>38</v>
      </c>
      <c r="R19" s="14">
        <f>H13</f>
        <v>2.00087988941302</v>
      </c>
    </row>
    <row r="20" s="1" customFormat="1" ht="18" customHeight="1" spans="1:18">
      <c r="A20" s="15"/>
      <c r="B20" s="28"/>
      <c r="C20" s="28"/>
      <c r="D20" s="12" t="s">
        <v>31</v>
      </c>
      <c r="E20" s="27">
        <v>341</v>
      </c>
      <c r="F20" s="27">
        <v>365</v>
      </c>
      <c r="G20" s="17">
        <f t="shared" si="3"/>
        <v>24</v>
      </c>
      <c r="H20" s="14">
        <v>2.41785055099382</v>
      </c>
      <c r="I20" s="12">
        <v>15</v>
      </c>
      <c r="J20" s="12">
        <v>93</v>
      </c>
      <c r="K20" s="14">
        <v>3.9247311827957</v>
      </c>
      <c r="L20" s="57">
        <v>114274.924471299</v>
      </c>
      <c r="M20" s="85">
        <v>47263.0222841226</v>
      </c>
      <c r="N20" s="49"/>
      <c r="O20" s="12"/>
      <c r="P20" s="12" t="s">
        <v>37</v>
      </c>
      <c r="Q20" s="79">
        <f>F23</f>
        <v>232</v>
      </c>
      <c r="R20" s="74">
        <f>H23</f>
        <v>2.84816945712033</v>
      </c>
    </row>
    <row r="21" s="1" customFormat="1" ht="18" customHeight="1" spans="1:18">
      <c r="A21" s="15"/>
      <c r="B21" s="28"/>
      <c r="C21" s="28"/>
      <c r="D21" s="12" t="s">
        <v>33</v>
      </c>
      <c r="E21" s="27">
        <v>0</v>
      </c>
      <c r="F21" s="27">
        <v>0</v>
      </c>
      <c r="G21" s="17">
        <f t="shared" si="3"/>
        <v>0</v>
      </c>
      <c r="H21" s="14"/>
      <c r="I21" s="12">
        <v>0</v>
      </c>
      <c r="J21" s="12">
        <v>0</v>
      </c>
      <c r="K21" s="14"/>
      <c r="L21" s="57">
        <v>0</v>
      </c>
      <c r="M21" s="85">
        <v>0</v>
      </c>
      <c r="N21" s="49"/>
      <c r="O21" s="12"/>
      <c r="P21" s="23" t="s">
        <v>29</v>
      </c>
      <c r="Q21" s="76">
        <f>Q20+Q19+Q18</f>
        <v>607</v>
      </c>
      <c r="R21" s="77">
        <f>AVERAGE(R18:R20)</f>
        <v>2.44980945974413</v>
      </c>
    </row>
    <row r="22" s="1" customFormat="1" ht="18" customHeight="1" spans="1:18">
      <c r="A22" s="15"/>
      <c r="B22" s="29"/>
      <c r="C22" s="29"/>
      <c r="D22" s="12" t="s">
        <v>20</v>
      </c>
      <c r="E22" s="27">
        <v>814</v>
      </c>
      <c r="F22" s="27">
        <v>809</v>
      </c>
      <c r="G22" s="13">
        <f t="shared" si="3"/>
        <v>-5</v>
      </c>
      <c r="H22" s="14">
        <v>2.64936925831329</v>
      </c>
      <c r="I22" s="12">
        <v>37</v>
      </c>
      <c r="J22" s="12">
        <v>148</v>
      </c>
      <c r="K22" s="14">
        <v>5.46621621621622</v>
      </c>
      <c r="L22" s="57">
        <v>253691.497207881</v>
      </c>
      <c r="M22" s="85">
        <v>95755.4317548746</v>
      </c>
      <c r="N22" s="49"/>
      <c r="O22" s="16" t="s">
        <v>20</v>
      </c>
      <c r="P22" s="12" t="s">
        <v>44</v>
      </c>
      <c r="Q22" s="78">
        <f>F2</f>
        <v>1435</v>
      </c>
      <c r="R22" s="14">
        <f>H2</f>
        <v>2.97906498474805</v>
      </c>
    </row>
    <row r="23" s="1" customFormat="1" ht="18" customHeight="1" spans="1:19">
      <c r="A23" s="15"/>
      <c r="B23" s="26" t="s">
        <v>45</v>
      </c>
      <c r="C23" s="26">
        <f>SUM(F23:F26)</f>
        <v>540</v>
      </c>
      <c r="D23" s="30" t="s">
        <v>28</v>
      </c>
      <c r="E23" s="12">
        <v>285</v>
      </c>
      <c r="F23" s="12">
        <v>232</v>
      </c>
      <c r="G23" s="17">
        <f t="shared" si="3"/>
        <v>-53</v>
      </c>
      <c r="H23" s="74">
        <v>2.84816945712033</v>
      </c>
      <c r="I23" s="12">
        <v>8</v>
      </c>
      <c r="J23" s="12">
        <v>53</v>
      </c>
      <c r="K23" s="14">
        <v>4.37735849056604</v>
      </c>
      <c r="L23" s="57">
        <v>103757.7310185</v>
      </c>
      <c r="M23" s="58">
        <v>36429.62</v>
      </c>
      <c r="N23" s="37"/>
      <c r="O23" s="19"/>
      <c r="P23" s="31" t="s">
        <v>26</v>
      </c>
      <c r="Q23" s="78">
        <f>F22</f>
        <v>809</v>
      </c>
      <c r="R23" s="14">
        <f>H22</f>
        <v>2.64936925831329</v>
      </c>
      <c r="S23" s="37"/>
    </row>
    <row r="24" s="1" customFormat="1" ht="18" customHeight="1" spans="1:18">
      <c r="A24" s="15"/>
      <c r="B24" s="28"/>
      <c r="C24" s="28"/>
      <c r="D24" s="30" t="s">
        <v>33</v>
      </c>
      <c r="E24" s="12">
        <v>82</v>
      </c>
      <c r="F24" s="12">
        <v>82</v>
      </c>
      <c r="G24" s="13">
        <f t="shared" si="3"/>
        <v>0</v>
      </c>
      <c r="H24" s="74">
        <v>2.29952572453849</v>
      </c>
      <c r="I24" s="12">
        <v>16</v>
      </c>
      <c r="J24" s="12">
        <v>62</v>
      </c>
      <c r="K24" s="14">
        <v>1.32258064516129</v>
      </c>
      <c r="L24" s="57">
        <v>24107.2389</v>
      </c>
      <c r="M24" s="58">
        <v>10483.57</v>
      </c>
      <c r="N24" s="37"/>
      <c r="O24" s="19"/>
      <c r="P24" s="31" t="s">
        <v>24</v>
      </c>
      <c r="Q24" s="78">
        <f>F17</f>
        <v>295</v>
      </c>
      <c r="R24" s="14">
        <f>H17</f>
        <v>2.7</v>
      </c>
    </row>
    <row r="25" s="1" customFormat="1" ht="18" customHeight="1" spans="1:18">
      <c r="A25" s="15"/>
      <c r="B25" s="28"/>
      <c r="C25" s="28"/>
      <c r="D25" s="30" t="s">
        <v>31</v>
      </c>
      <c r="E25" s="12">
        <v>69</v>
      </c>
      <c r="F25" s="12">
        <v>81</v>
      </c>
      <c r="G25" s="13">
        <f t="shared" si="3"/>
        <v>12</v>
      </c>
      <c r="H25" s="74">
        <v>2.73003475644606</v>
      </c>
      <c r="I25" s="12">
        <v>15</v>
      </c>
      <c r="J25" s="12">
        <v>41</v>
      </c>
      <c r="K25" s="14">
        <v>1.97560975609756</v>
      </c>
      <c r="L25" s="57">
        <v>26414.94269225</v>
      </c>
      <c r="M25" s="58">
        <v>9675.68</v>
      </c>
      <c r="N25" s="37"/>
      <c r="O25" s="19"/>
      <c r="P25" s="31" t="s">
        <v>46</v>
      </c>
      <c r="Q25" s="78">
        <f>F27</f>
        <v>80</v>
      </c>
      <c r="R25" s="14">
        <f>H27</f>
        <v>2.3</v>
      </c>
    </row>
    <row r="26" s="1" customFormat="1" ht="18" customHeight="1" spans="1:18">
      <c r="A26" s="15"/>
      <c r="B26" s="28"/>
      <c r="C26" s="28"/>
      <c r="D26" s="30" t="s">
        <v>47</v>
      </c>
      <c r="E26" s="12">
        <v>134</v>
      </c>
      <c r="F26" s="12">
        <v>145</v>
      </c>
      <c r="G26" s="13">
        <f t="shared" si="3"/>
        <v>11</v>
      </c>
      <c r="H26" s="84">
        <v>1.75474182300494</v>
      </c>
      <c r="I26" s="12">
        <v>15</v>
      </c>
      <c r="J26" s="12">
        <v>58</v>
      </c>
      <c r="K26" s="62">
        <v>2.5</v>
      </c>
      <c r="L26" s="57">
        <v>47329.949295183</v>
      </c>
      <c r="M26" s="58">
        <v>26972.6</v>
      </c>
      <c r="N26" s="37"/>
      <c r="O26" s="18"/>
      <c r="P26" s="23" t="s">
        <v>29</v>
      </c>
      <c r="Q26" s="60">
        <f>SUM(Q22:Q25)</f>
        <v>2619</v>
      </c>
      <c r="R26" s="80">
        <f>AVERAGE(R22:R25)</f>
        <v>2.65710856076534</v>
      </c>
    </row>
    <row r="27" s="1" customFormat="1" ht="18" customHeight="1" spans="1:18">
      <c r="A27" s="15"/>
      <c r="B27" s="31" t="s">
        <v>48</v>
      </c>
      <c r="C27" s="31">
        <f>F27</f>
        <v>80</v>
      </c>
      <c r="D27" s="30" t="s">
        <v>20</v>
      </c>
      <c r="E27" s="12">
        <v>92</v>
      </c>
      <c r="F27" s="12">
        <v>80</v>
      </c>
      <c r="G27" s="13">
        <f t="shared" si="3"/>
        <v>-12</v>
      </c>
      <c r="H27" s="62">
        <v>2.3</v>
      </c>
      <c r="I27" s="12">
        <v>10</v>
      </c>
      <c r="J27" s="12">
        <v>79</v>
      </c>
      <c r="K27" s="62">
        <v>1.01</v>
      </c>
      <c r="L27" s="57">
        <v>27009.51</v>
      </c>
      <c r="M27" s="58">
        <v>11817.57</v>
      </c>
      <c r="N27" s="49"/>
      <c r="O27" s="12" t="s">
        <v>49</v>
      </c>
      <c r="P27" s="12" t="s">
        <v>43</v>
      </c>
      <c r="Q27" s="12">
        <f>F12</f>
        <v>288</v>
      </c>
      <c r="R27" s="14">
        <f>H12</f>
        <v>2.81830959044955</v>
      </c>
    </row>
    <row r="28" s="1" customFormat="1" ht="18" customHeight="1" spans="1:18">
      <c r="A28" s="15"/>
      <c r="B28" s="23"/>
      <c r="C28" s="23">
        <f t="shared" ref="C28:G28" si="4">SUM(C16:C27)</f>
        <v>3585</v>
      </c>
      <c r="D28" s="23"/>
      <c r="E28" s="23">
        <f t="shared" si="4"/>
        <v>3495</v>
      </c>
      <c r="F28" s="23">
        <f t="shared" si="4"/>
        <v>3585</v>
      </c>
      <c r="G28" s="32">
        <f t="shared" si="4"/>
        <v>90</v>
      </c>
      <c r="H28" s="25">
        <f>L28/M28</f>
        <v>2.5650535048177</v>
      </c>
      <c r="I28" s="66">
        <f t="shared" ref="I28:M28" si="5">SUM(I16:I27)</f>
        <v>216</v>
      </c>
      <c r="J28" s="66">
        <f t="shared" si="5"/>
        <v>896</v>
      </c>
      <c r="K28" s="25"/>
      <c r="L28" s="67">
        <f t="shared" si="5"/>
        <v>1119047.70026964</v>
      </c>
      <c r="M28" s="67">
        <f t="shared" si="5"/>
        <v>436266.806196379</v>
      </c>
      <c r="N28"/>
      <c r="O28" s="14" t="s">
        <v>30</v>
      </c>
      <c r="P28" s="12" t="s">
        <v>40</v>
      </c>
      <c r="Q28" s="60">
        <f>F6</f>
        <v>60</v>
      </c>
      <c r="R28" s="14">
        <f>H7</f>
        <v>2.09</v>
      </c>
    </row>
    <row r="29" s="1" customFormat="1" ht="18" customHeight="1" spans="1:18">
      <c r="A29" s="22"/>
      <c r="B29" s="12" t="s">
        <v>50</v>
      </c>
      <c r="C29" s="12"/>
      <c r="D29" s="12"/>
      <c r="E29" s="33">
        <f t="shared" ref="E29:G29" si="6">E28+E14</f>
        <v>9983</v>
      </c>
      <c r="F29" s="33">
        <f t="shared" si="6"/>
        <v>10440</v>
      </c>
      <c r="G29" s="34">
        <f t="shared" si="6"/>
        <v>457</v>
      </c>
      <c r="H29" s="14">
        <f>L29/M29</f>
        <v>3.00610005239815</v>
      </c>
      <c r="I29" s="69">
        <f t="shared" ref="I29:M29" si="7">I28+I14</f>
        <v>407</v>
      </c>
      <c r="J29" s="69">
        <f t="shared" si="7"/>
        <v>3087</v>
      </c>
      <c r="K29" s="14"/>
      <c r="L29" s="58">
        <f t="shared" si="7"/>
        <v>3459093.30461414</v>
      </c>
      <c r="M29" s="58">
        <f t="shared" si="7"/>
        <v>1150691.34237718</v>
      </c>
      <c r="N29" s="37"/>
      <c r="O29" s="14"/>
      <c r="P29" s="12" t="s">
        <v>37</v>
      </c>
      <c r="Q29" s="60">
        <f>F26</f>
        <v>145</v>
      </c>
      <c r="R29" s="14">
        <f>H26</f>
        <v>1.75474182300494</v>
      </c>
    </row>
    <row r="30" s="1" customFormat="1" ht="18" customHeight="1" spans="1:18">
      <c r="A30" s="35"/>
      <c r="B30" s="5"/>
      <c r="C30" s="5"/>
      <c r="D30" s="5"/>
      <c r="E30" s="5"/>
      <c r="F30" s="36"/>
      <c r="G30" s="37"/>
      <c r="N30" s="37"/>
      <c r="O30" s="14" t="s">
        <v>51</v>
      </c>
      <c r="P30" s="12" t="s">
        <v>34</v>
      </c>
      <c r="Q30" s="78">
        <f>F10</f>
        <v>188</v>
      </c>
      <c r="R30" s="74">
        <f>H10</f>
        <v>4.67357098053451</v>
      </c>
    </row>
    <row r="31" s="1" customFormat="1" ht="18" customHeight="1" spans="1:18">
      <c r="A31" s="38"/>
      <c r="B31" s="39"/>
      <c r="C31" s="39"/>
      <c r="D31" s="5"/>
      <c r="E31" s="40"/>
      <c r="F31" s="36"/>
      <c r="G31" s="37"/>
      <c r="H31" s="4"/>
      <c r="I31" s="4"/>
      <c r="J31" s="4"/>
      <c r="K31" s="4"/>
      <c r="M31" s="4"/>
      <c r="N31" s="5"/>
      <c r="O31" s="14" t="s">
        <v>36</v>
      </c>
      <c r="P31" s="14" t="s">
        <v>34</v>
      </c>
      <c r="Q31" s="60">
        <f>F11</f>
        <v>74</v>
      </c>
      <c r="R31" s="74">
        <f>H11</f>
        <v>7.81411364019138</v>
      </c>
    </row>
    <row r="32" s="1" customFormat="1" ht="18" customHeight="1" spans="1:18">
      <c r="A32" s="38"/>
      <c r="B32" s="41"/>
      <c r="C32" s="41"/>
      <c r="D32" s="41"/>
      <c r="E32" s="41"/>
      <c r="F32" s="41"/>
      <c r="G32" s="37"/>
      <c r="N32" s="37"/>
      <c r="O32" s="37"/>
      <c r="P32" s="37"/>
      <c r="Q32" s="6">
        <f>Q31+Q30+Q29+Q28+Q27+Q26+Q21+Q17+Q13+Q8+Q5</f>
        <v>10440</v>
      </c>
      <c r="R32" s="1">
        <f>R31+R28+R27+R24+R23+R22+R30+R20+R19+R18+R16+R15+R14+R11+R10+R9+R7+R6+R4+R3+R2+R25+R29</f>
        <v>68.1906613898571</v>
      </c>
    </row>
    <row r="33" s="1" customFormat="1" ht="18" customHeight="1" spans="1:17">
      <c r="A33" s="38"/>
      <c r="B33"/>
      <c r="G33" s="37"/>
      <c r="H33" s="4"/>
      <c r="I33" s="4"/>
      <c r="J33" s="4"/>
      <c r="K33" s="4"/>
      <c r="L33" s="5"/>
      <c r="M33" s="4"/>
      <c r="N33" s="5"/>
      <c r="O33" s="37"/>
      <c r="P33" s="37"/>
      <c r="Q33" s="6"/>
    </row>
    <row r="34" s="1" customFormat="1" ht="18" customHeight="1" spans="1:17">
      <c r="A34" s="38"/>
      <c r="B34"/>
      <c r="C34" s="5"/>
      <c r="D34" s="36"/>
      <c r="E34" s="5"/>
      <c r="F34" s="36"/>
      <c r="G34" s="42"/>
      <c r="H34" s="42"/>
      <c r="I34" s="42"/>
      <c r="J34" s="42"/>
      <c r="K34" s="42"/>
      <c r="L34" s="5"/>
      <c r="M34" s="42"/>
      <c r="N34" s="37"/>
      <c r="O34" s="37"/>
      <c r="P34" s="70"/>
      <c r="Q34" s="37"/>
    </row>
    <row r="35" s="1" customFormat="1" ht="18" customHeight="1" spans="1:16">
      <c r="A35" s="38"/>
      <c r="B35"/>
      <c r="C35" s="43"/>
      <c r="D35" s="5"/>
      <c r="E35" s="5"/>
      <c r="F35" s="5"/>
      <c r="G35" s="42"/>
      <c r="H35" s="42">
        <f>H25+H24+H23+H22+H21+H20+H19+H18+H17+H16+H13+H12+H11+H10+H9+H8+H7+H5+H4+H3+H2+H26+H27</f>
        <v>68.1906613898571</v>
      </c>
      <c r="I35" s="42"/>
      <c r="J35" s="42"/>
      <c r="K35" s="42"/>
      <c r="L35" s="5"/>
      <c r="M35" s="42"/>
      <c r="N35" s="49"/>
      <c r="O35" s="37"/>
      <c r="P35" s="37"/>
    </row>
    <row r="36" s="1" customFormat="1" ht="18" customHeight="1" spans="1:15">
      <c r="A36" s="38"/>
      <c r="B36"/>
      <c r="C36" s="43"/>
      <c r="D36" s="5"/>
      <c r="E36" s="5"/>
      <c r="F36" s="42"/>
      <c r="G36" s="42"/>
      <c r="H36" s="44"/>
      <c r="I36" s="44"/>
      <c r="J36" s="44"/>
      <c r="K36" s="44"/>
      <c r="L36" s="5"/>
      <c r="M36" s="44"/>
      <c r="N36" s="49"/>
      <c r="O36" s="49"/>
    </row>
    <row r="37" s="1" customFormat="1" ht="18" customHeight="1" spans="1:15">
      <c r="A37" s="45"/>
      <c r="B37"/>
      <c r="C37" s="43"/>
      <c r="D37" s="5"/>
      <c r="E37" s="5"/>
      <c r="F37" s="42"/>
      <c r="G37" s="5"/>
      <c r="H37" s="5"/>
      <c r="I37" s="5"/>
      <c r="J37" s="5"/>
      <c r="K37" s="5"/>
      <c r="L37" s="5"/>
      <c r="M37" s="5"/>
      <c r="N37" s="49"/>
      <c r="O37" s="49"/>
    </row>
    <row r="38" s="1" customFormat="1" ht="18" customHeight="1" spans="1:15">
      <c r="A38" s="45"/>
      <c r="B38"/>
      <c r="C38" s="43"/>
      <c r="D38" s="5"/>
      <c r="E38" s="5"/>
      <c r="F38" s="5"/>
      <c r="G38" s="5"/>
      <c r="H38" s="46"/>
      <c r="I38" s="46"/>
      <c r="J38" s="46"/>
      <c r="K38" s="46"/>
      <c r="L38" s="5"/>
      <c r="M38" s="46"/>
      <c r="N38" s="49"/>
      <c r="O38" s="49"/>
    </row>
    <row r="39" s="1" customFormat="1" ht="18" customHeight="1" spans="1:16">
      <c r="A39" s="45"/>
      <c r="B39"/>
      <c r="C39" s="43"/>
      <c r="D39" s="42"/>
      <c r="E39" s="5"/>
      <c r="F39" s="42"/>
      <c r="G39" s="42"/>
      <c r="H39" s="42"/>
      <c r="I39" s="42"/>
      <c r="J39" s="42"/>
      <c r="K39" s="42"/>
      <c r="L39" s="5"/>
      <c r="M39" s="42"/>
      <c r="N39" s="46"/>
      <c r="O39" s="37"/>
      <c r="P39" s="6"/>
    </row>
    <row r="40" s="1" customFormat="1" ht="18" customHeight="1" spans="1:16">
      <c r="A40" s="45"/>
      <c r="B40" s="5"/>
      <c r="C40" s="5"/>
      <c r="D40" s="42"/>
      <c r="E40" s="5"/>
      <c r="F40" s="42"/>
      <c r="G40" s="5"/>
      <c r="H40" s="47"/>
      <c r="I40" s="47"/>
      <c r="J40" s="47"/>
      <c r="K40" s="47"/>
      <c r="L40" s="5"/>
      <c r="M40" s="47"/>
      <c r="N40" s="5"/>
      <c r="O40" s="5"/>
      <c r="P40" s="6"/>
    </row>
    <row r="41" s="1" customFormat="1" ht="18" customHeight="1" spans="1:15">
      <c r="A41" s="45"/>
      <c r="B41" s="5"/>
      <c r="C41" s="5"/>
      <c r="D41" s="42"/>
      <c r="E41" s="5"/>
      <c r="F41" s="42"/>
      <c r="G41" s="5"/>
      <c r="H41" s="48"/>
      <c r="I41" s="48"/>
      <c r="J41" s="48"/>
      <c r="K41" s="48"/>
      <c r="L41" s="37"/>
      <c r="M41" s="48"/>
      <c r="N41" s="47"/>
      <c r="O41" s="5"/>
    </row>
    <row r="42" s="1" customFormat="1" ht="18" customHeight="1" spans="1:14">
      <c r="A42" s="38" t="s">
        <v>60</v>
      </c>
      <c r="B42" s="42"/>
      <c r="C42" s="42"/>
      <c r="D42" s="42"/>
      <c r="E42" s="42"/>
      <c r="F42" s="42"/>
      <c r="G42" s="5"/>
      <c r="H42" s="48"/>
      <c r="I42" s="48"/>
      <c r="J42" s="48"/>
      <c r="K42" s="48"/>
      <c r="L42" s="37"/>
      <c r="M42" s="48"/>
      <c r="N42" s="48"/>
    </row>
    <row r="43" s="1" customFormat="1" ht="18" customHeight="1" spans="1:14">
      <c r="A43" s="49" t="s">
        <v>61</v>
      </c>
      <c r="B43" s="49" t="s">
        <v>62</v>
      </c>
      <c r="C43" s="49" t="s">
        <v>63</v>
      </c>
      <c r="D43" s="5"/>
      <c r="E43" s="5"/>
      <c r="F43" s="42"/>
      <c r="G43" s="42"/>
      <c r="H43" s="42"/>
      <c r="I43" s="42"/>
      <c r="J43" s="42"/>
      <c r="K43" s="42"/>
      <c r="L43" s="70"/>
      <c r="M43" s="42"/>
      <c r="N43" s="48"/>
    </row>
    <row r="44" s="1" customFormat="1" ht="18" customHeight="1" spans="1:15">
      <c r="A44" s="49" t="s">
        <v>64</v>
      </c>
      <c r="B44" s="49" t="s">
        <v>65</v>
      </c>
      <c r="C44" s="49">
        <v>6.97487235</v>
      </c>
      <c r="D44" s="5"/>
      <c r="E44" s="5"/>
      <c r="F44" s="5"/>
      <c r="G44" s="5"/>
      <c r="H44" s="46"/>
      <c r="I44" s="46"/>
      <c r="J44" s="46"/>
      <c r="K44" s="46"/>
      <c r="L44" s="42"/>
      <c r="M44" s="46"/>
      <c r="N44" s="5"/>
      <c r="O44" s="37"/>
    </row>
    <row r="45" s="1" customFormat="1" ht="18" customHeight="1" spans="1:17">
      <c r="A45" s="49" t="s">
        <v>66</v>
      </c>
      <c r="B45" s="49" t="s">
        <v>67</v>
      </c>
      <c r="C45" s="49">
        <v>0.88897875</v>
      </c>
      <c r="D45" s="5"/>
      <c r="E45" s="5"/>
      <c r="F45" s="5"/>
      <c r="G45" s="47"/>
      <c r="H45" s="37"/>
      <c r="I45" s="37"/>
      <c r="J45" s="37"/>
      <c r="K45" s="37"/>
      <c r="L45" s="5"/>
      <c r="M45" s="37"/>
      <c r="N45" s="46"/>
      <c r="O45" s="37"/>
      <c r="Q45" s="6"/>
    </row>
    <row r="46" s="1" customFormat="1" ht="18" customHeight="1" spans="1:15">
      <c r="A46" s="49" t="s">
        <v>68</v>
      </c>
      <c r="B46" s="49" t="s">
        <v>69</v>
      </c>
      <c r="C46" s="49">
        <v>0.06168455</v>
      </c>
      <c r="D46" s="42"/>
      <c r="E46" s="5"/>
      <c r="F46" s="5"/>
      <c r="G46" s="5"/>
      <c r="H46" s="5"/>
      <c r="I46" s="71"/>
      <c r="J46" s="71"/>
      <c r="K46" s="71"/>
      <c r="L46" s="5"/>
      <c r="M46" s="5"/>
      <c r="N46" s="37"/>
      <c r="O46" s="37"/>
    </row>
    <row r="47" s="1" customFormat="1" ht="18" customHeight="1" spans="1:17">
      <c r="A47" s="49" t="s">
        <v>70</v>
      </c>
      <c r="B47" s="49" t="s">
        <v>71</v>
      </c>
      <c r="C47" s="49">
        <v>1.8962</v>
      </c>
      <c r="D47" s="42"/>
      <c r="E47" s="5"/>
      <c r="F47" s="5"/>
      <c r="G47" s="5"/>
      <c r="H47" s="5"/>
      <c r="I47" s="5"/>
      <c r="J47" s="5"/>
      <c r="K47" s="5"/>
      <c r="L47" s="5"/>
      <c r="M47" s="5"/>
      <c r="N47" s="5"/>
      <c r="O47" s="37"/>
      <c r="Q47" s="6"/>
    </row>
    <row r="48" s="1" customFormat="1" ht="18" customHeight="1" spans="1:14">
      <c r="A48" s="49" t="s">
        <v>72</v>
      </c>
      <c r="B48" s="49" t="s">
        <v>73</v>
      </c>
      <c r="C48" s="49">
        <v>0.2251</v>
      </c>
      <c r="D48" s="42"/>
      <c r="L48" s="5"/>
      <c r="N48" s="5"/>
    </row>
    <row r="49" s="1" customFormat="1" ht="18" customHeight="1" spans="1:14">
      <c r="A49" s="49" t="s">
        <v>74</v>
      </c>
      <c r="B49" s="49" t="s">
        <v>75</v>
      </c>
      <c r="C49" s="49">
        <v>5.03621405</v>
      </c>
      <c r="D49" s="42"/>
      <c r="F49" s="3"/>
      <c r="G49" s="4"/>
      <c r="H49" s="5"/>
      <c r="I49" s="5"/>
      <c r="J49" s="5"/>
      <c r="K49" s="5"/>
      <c r="L49" s="5"/>
      <c r="M49" s="5"/>
      <c r="N49" s="5"/>
    </row>
    <row r="50" s="1" customFormat="1" ht="18" customHeight="1" spans="1:14">
      <c r="A50" s="49" t="s">
        <v>76</v>
      </c>
      <c r="B50" s="49" t="s">
        <v>77</v>
      </c>
      <c r="C50" s="49">
        <v>0.2093</v>
      </c>
      <c r="F50" s="3"/>
      <c r="G50" s="4"/>
      <c r="H50" s="5"/>
      <c r="I50" s="5"/>
      <c r="J50" s="5"/>
      <c r="K50" s="5"/>
      <c r="L50" s="5"/>
      <c r="M50" s="5"/>
      <c r="N50" s="5"/>
    </row>
    <row r="51" s="1" customFormat="1" ht="18" customHeight="1" spans="1:17">
      <c r="A51" s="49" t="s">
        <v>78</v>
      </c>
      <c r="B51" s="49" t="s">
        <v>79</v>
      </c>
      <c r="C51" s="49">
        <v>0.8637</v>
      </c>
      <c r="F51" s="3"/>
      <c r="G51" s="4"/>
      <c r="H51" s="5"/>
      <c r="I51" s="5"/>
      <c r="J51" s="5"/>
      <c r="K51" s="5"/>
      <c r="L51" s="5"/>
      <c r="M51" s="5"/>
      <c r="N51" s="5"/>
      <c r="Q51" s="6"/>
    </row>
    <row r="52" s="1" customFormat="1" ht="18" customHeight="1" spans="1:17">
      <c r="A52" s="49" t="s">
        <v>80</v>
      </c>
      <c r="B52" s="49" t="s">
        <v>81</v>
      </c>
      <c r="C52" s="49">
        <v>1.6659</v>
      </c>
      <c r="N52" s="5"/>
      <c r="Q52" s="6"/>
    </row>
    <row r="53" s="1" customFormat="1" ht="18" customHeight="1" spans="1:17">
      <c r="A53" s="49" t="s">
        <v>82</v>
      </c>
      <c r="B53" s="49" t="s">
        <v>83</v>
      </c>
      <c r="C53" s="49">
        <v>7.90901855</v>
      </c>
      <c r="N53" s="5"/>
      <c r="Q53" s="6"/>
    </row>
    <row r="54" s="1" customFormat="1" ht="18" customHeight="1" spans="1:17">
      <c r="A54" s="49" t="s">
        <v>84</v>
      </c>
      <c r="B54" s="49" t="s">
        <v>85</v>
      </c>
      <c r="C54" s="49">
        <v>0.000457</v>
      </c>
      <c r="N54" s="5"/>
      <c r="Q54" s="6"/>
    </row>
    <row r="55" ht="15.6" spans="1:3">
      <c r="A55" s="49" t="s">
        <v>86</v>
      </c>
      <c r="B55" s="49" t="s">
        <v>87</v>
      </c>
      <c r="C55" s="49">
        <v>1.8567</v>
      </c>
    </row>
    <row r="56" ht="15.6" spans="1:3">
      <c r="A56" s="49" t="s">
        <v>88</v>
      </c>
      <c r="B56" s="49" t="s">
        <v>89</v>
      </c>
      <c r="C56" s="49">
        <v>4.9463</v>
      </c>
    </row>
    <row r="57" ht="15.6" spans="1:3">
      <c r="A57" s="49" t="s">
        <v>90</v>
      </c>
      <c r="B57" s="49" t="s">
        <v>91</v>
      </c>
      <c r="C57" s="49">
        <v>8.8875867</v>
      </c>
    </row>
  </sheetData>
  <mergeCells count="24">
    <mergeCell ref="B29:D29"/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C3:C4"/>
    <mergeCell ref="C5:C7"/>
    <mergeCell ref="C8:C11"/>
    <mergeCell ref="C12:C13"/>
    <mergeCell ref="C16:C17"/>
    <mergeCell ref="C18:C22"/>
    <mergeCell ref="C23:C26"/>
    <mergeCell ref="O2:O5"/>
    <mergeCell ref="O6:O8"/>
    <mergeCell ref="O9:O13"/>
    <mergeCell ref="O14:O17"/>
    <mergeCell ref="O18:O21"/>
    <mergeCell ref="O22:O26"/>
    <mergeCell ref="O28:O29"/>
  </mergeCells>
  <conditionalFormatting sqref="Q2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{15fa519d-0a91-43ce-b2ea-f012438f57c1}</x14:id>
        </ext>
      </extLst>
    </cfRule>
  </conditionalFormatting>
  <conditionalFormatting sqref="Q2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{6855e097-4907-4378-b729-9e36a3365f09}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{ca623034-392c-4a8f-889a-e20dac58f941}</x14:id>
        </ext>
      </extLst>
    </cfRule>
  </conditionalFormatting>
  <conditionalFormatting sqref="R30">
    <cfRule type="aboveAverage" dxfId="0" priority="16"/>
    <cfRule type="aboveAverage" dxfId="1" priority="15" aboveAverage="0"/>
  </conditionalFormatting>
  <conditionalFormatting sqref="R31">
    <cfRule type="aboveAverage" dxfId="0" priority="2"/>
    <cfRule type="aboveAverage" dxfId="1" priority="1" aboveAverage="0"/>
  </conditionalFormatting>
  <conditionalFormatting sqref="Q2:Q5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{1a979f22-e58e-4180-ad25-197ab142fd60}</x14:id>
        </ext>
      </extLst>
    </cfRule>
  </conditionalFormatting>
  <conditionalFormatting sqref="Q6:Q8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{e9765b1f-7946-468e-a0fb-ca3aa24d34e6}</x14:id>
        </ext>
      </extLst>
    </cfRule>
  </conditionalFormatting>
  <conditionalFormatting sqref="Q9:Q1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{3286d125-1545-4746-9580-79eb34d59c7e}</x14:id>
        </ext>
      </extLst>
    </cfRule>
  </conditionalFormatting>
  <conditionalFormatting sqref="Q14:Q17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{b7fc4313-d11b-42f5-afea-ed3f5cd0db5e}</x14:id>
        </ext>
      </extLst>
    </cfRule>
  </conditionalFormatting>
  <conditionalFormatting sqref="Q18:Q2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{487015ef-ca92-498b-ac7c-01bd1548b3b2}</x14:id>
        </ext>
      </extLst>
    </cfRule>
  </conditionalFormatting>
  <conditionalFormatting sqref="Q22:Q2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{76602c3f-9274-4067-acc2-53de02d9e348}</x14:id>
        </ext>
      </extLst>
    </cfRule>
  </conditionalFormatting>
  <conditionalFormatting sqref="Q23:Q2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{09dbb374-1668-4797-bf2c-6b9924d48d70}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{adb9605b-2898-4d80-a53b-b7ac9e70eec1}</x14:id>
        </ext>
      </extLst>
    </cfRule>
  </conditionalFormatting>
  <conditionalFormatting sqref="R3:R4">
    <cfRule type="aboveAverage" dxfId="0" priority="24"/>
    <cfRule type="aboveAverage" dxfId="1" priority="23" aboveAverage="0"/>
  </conditionalFormatting>
  <conditionalFormatting sqref="R6:R7">
    <cfRule type="aboveAverage" dxfId="0" priority="22"/>
    <cfRule type="aboveAverage" dxfId="1" priority="21" aboveAverage="0"/>
  </conditionalFormatting>
  <conditionalFormatting sqref="R9:R12">
    <cfRule type="aboveAverage" dxfId="0" priority="18"/>
    <cfRule type="aboveAverage" dxfId="1" priority="17" aboveAverage="0"/>
  </conditionalFormatting>
  <conditionalFormatting sqref="R14:R16">
    <cfRule type="aboveAverage" dxfId="0" priority="20"/>
    <cfRule type="aboveAverage" dxfId="1" priority="19" aboveAverage="0"/>
  </conditionalFormatting>
  <conditionalFormatting sqref="R18:R21">
    <cfRule type="aboveAverage" dxfId="0" priority="14"/>
    <cfRule type="aboveAverage" dxfId="1" priority="13" aboveAverage="0"/>
  </conditionalFormatting>
  <conditionalFormatting sqref="R22:R25">
    <cfRule type="aboveAverage" dxfId="0" priority="28"/>
    <cfRule type="aboveAverage" dxfId="1" priority="27" aboveAverage="0"/>
  </conditionalFormatting>
  <conditionalFormatting sqref="Q22 Q2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{8af168f4-0749-4e6a-9428-0f638e4663df}</x14:id>
        </ext>
      </extLst>
    </cfRule>
  </conditionalFormatting>
  <pageMargins left="0.75" right="0.75" top="1" bottom="1" header="0.511805555555556" footer="0.511805555555556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fa519d-0a91-43ce-b2ea-f012438f57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type="dataBar" id="{6855e097-4907-4378-b729-9e36a3365f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ca623034-392c-4a8f-889a-e20dac58f9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type="dataBar" id="{1a979f22-e58e-4180-ad25-197ab142fd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type="dataBar" id="{e9765b1f-7946-468e-a0fb-ca3aa24d34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type="dataBar" id="{3286d125-1545-4746-9580-79eb34d59c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type="dataBar" id="{b7fc4313-d11b-42f5-afea-ed3f5cd0db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type="dataBar" id="{487015ef-ca92-498b-ac7c-01bd1548b3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type="dataBar" id="{76602c3f-9274-4067-acc2-53de02d9e3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type="dataBar" id="{09dbb374-1668-4797-bf2c-6b9924d48d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db9605b-2898-4d80-a53b-b7ac9e70ee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type="dataBar" id="{8af168f4-0749-4e6a-9428-0f638e4663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7"/>
  <sheetViews>
    <sheetView workbookViewId="0">
      <selection activeCell="A1" sqref="$A1:$XFD1048576"/>
    </sheetView>
  </sheetViews>
  <sheetFormatPr defaultColWidth="9" defaultRowHeight="17.4"/>
  <cols>
    <col min="1" max="1" width="9.5" style="2" customWidth="1"/>
    <col min="2" max="2" width="12.6296296296296" style="1" customWidth="1"/>
    <col min="3" max="3" width="11.25" style="1" customWidth="1"/>
    <col min="4" max="4" width="10" style="1" customWidth="1"/>
    <col min="5" max="5" width="10.1296296296296" style="1" customWidth="1"/>
    <col min="6" max="6" width="8.5" style="3" customWidth="1"/>
    <col min="7" max="7" width="11.25" style="4" customWidth="1"/>
    <col min="8" max="8" width="9.62962962962963" style="1" customWidth="1"/>
    <col min="9" max="9" width="8.62962962962963" style="1" customWidth="1"/>
    <col min="10" max="10" width="10" style="1" customWidth="1"/>
    <col min="11" max="11" width="10.75" style="1" customWidth="1"/>
    <col min="12" max="12" width="16.5555555555556" style="1" customWidth="1"/>
    <col min="13" max="13" width="15.8888888888889" style="1" customWidth="1"/>
    <col min="14" max="14" width="13.3796296296296" style="5" customWidth="1"/>
    <col min="15" max="15" width="12.5" style="1" customWidth="1"/>
    <col min="16" max="16" width="13.3796296296296" style="1" customWidth="1"/>
    <col min="17" max="17" width="19.3796296296296" style="6" customWidth="1"/>
    <col min="18" max="18" width="13.6296296296296" style="1" customWidth="1"/>
    <col min="19" max="19" width="9" style="1"/>
  </cols>
  <sheetData>
    <row r="1" s="1" customFormat="1" ht="18" customHeight="1" spans="1:18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50" t="s">
        <v>16</v>
      </c>
      <c r="J1" s="51" t="s">
        <v>17</v>
      </c>
      <c r="K1" s="52" t="s">
        <v>18</v>
      </c>
      <c r="L1" s="53" t="s">
        <v>3</v>
      </c>
      <c r="M1" s="54" t="s">
        <v>4</v>
      </c>
      <c r="N1" s="55"/>
      <c r="O1" s="56" t="s">
        <v>11</v>
      </c>
      <c r="P1" s="56" t="s">
        <v>9</v>
      </c>
      <c r="Q1" s="72" t="s">
        <v>13</v>
      </c>
      <c r="R1" s="73" t="s">
        <v>15</v>
      </c>
    </row>
    <row r="2" s="1" customFormat="1" ht="18" customHeight="1" spans="1:18">
      <c r="A2" s="11">
        <v>43427</v>
      </c>
      <c r="B2" s="12" t="s">
        <v>19</v>
      </c>
      <c r="C2" s="12">
        <f>F2</f>
        <v>1434</v>
      </c>
      <c r="D2" s="12" t="s">
        <v>20</v>
      </c>
      <c r="E2" s="12">
        <v>1435</v>
      </c>
      <c r="F2" s="12">
        <v>1434</v>
      </c>
      <c r="G2" s="13">
        <f t="shared" ref="G2:G13" si="0">F2-E2</f>
        <v>-1</v>
      </c>
      <c r="H2" s="14">
        <v>3.21368056843759</v>
      </c>
      <c r="I2" s="27">
        <v>42</v>
      </c>
      <c r="J2" s="27">
        <v>607</v>
      </c>
      <c r="K2" s="14">
        <v>2.36243822075783</v>
      </c>
      <c r="L2" s="57">
        <v>447140.17</v>
      </c>
      <c r="M2" s="58">
        <v>139136.47</v>
      </c>
      <c r="N2" s="37"/>
      <c r="O2" s="12" t="s">
        <v>21</v>
      </c>
      <c r="P2" s="12" t="s">
        <v>22</v>
      </c>
      <c r="Q2" s="60">
        <f>F3</f>
        <v>3173</v>
      </c>
      <c r="R2" s="74">
        <f>H3</f>
        <v>3.23997666671948</v>
      </c>
    </row>
    <row r="3" s="1" customFormat="1" ht="18" customHeight="1" spans="1:18">
      <c r="A3" s="15"/>
      <c r="B3" s="12" t="s">
        <v>23</v>
      </c>
      <c r="C3" s="16">
        <f>F3+F4</f>
        <v>3319</v>
      </c>
      <c r="D3" s="12" t="s">
        <v>21</v>
      </c>
      <c r="E3" s="12">
        <v>3293</v>
      </c>
      <c r="F3" s="12">
        <v>3173</v>
      </c>
      <c r="G3" s="17">
        <f t="shared" si="0"/>
        <v>-120</v>
      </c>
      <c r="H3" s="14">
        <v>3.23997666671948</v>
      </c>
      <c r="I3" s="12">
        <v>71</v>
      </c>
      <c r="J3" s="12">
        <v>732</v>
      </c>
      <c r="K3" s="14">
        <v>4.33469945355191</v>
      </c>
      <c r="L3" s="1">
        <v>1056917.88</v>
      </c>
      <c r="M3" s="58">
        <v>326211.571477193</v>
      </c>
      <c r="N3" s="49"/>
      <c r="O3" s="12"/>
      <c r="P3" s="12" t="s">
        <v>24</v>
      </c>
      <c r="Q3" s="60">
        <f>F16</f>
        <v>665</v>
      </c>
      <c r="R3" s="14">
        <f>H16</f>
        <v>2.8</v>
      </c>
    </row>
    <row r="4" s="1" customFormat="1" ht="18" customHeight="1" spans="1:18">
      <c r="A4" s="15"/>
      <c r="B4" s="12"/>
      <c r="C4" s="18"/>
      <c r="D4" s="12" t="s">
        <v>25</v>
      </c>
      <c r="E4" s="12">
        <v>120</v>
      </c>
      <c r="F4" s="12">
        <v>146</v>
      </c>
      <c r="G4" s="17">
        <f t="shared" si="0"/>
        <v>26</v>
      </c>
      <c r="H4" s="14">
        <v>3.39775433894142</v>
      </c>
      <c r="I4" s="12">
        <v>0</v>
      </c>
      <c r="J4" s="12">
        <v>37</v>
      </c>
      <c r="K4" s="14">
        <v>3.94594594594595</v>
      </c>
      <c r="L4" s="57">
        <v>56765.7381</v>
      </c>
      <c r="M4" s="58">
        <v>16706.84</v>
      </c>
      <c r="N4" s="49"/>
      <c r="O4" s="12"/>
      <c r="P4" s="12" t="s">
        <v>26</v>
      </c>
      <c r="Q4" s="75">
        <f>F18</f>
        <v>653</v>
      </c>
      <c r="R4" s="64">
        <f>H18</f>
        <v>2.43222107269936</v>
      </c>
    </row>
    <row r="5" s="1" customFormat="1" ht="18" customHeight="1" spans="1:18">
      <c r="A5" s="15"/>
      <c r="B5" s="16" t="s">
        <v>27</v>
      </c>
      <c r="C5" s="16">
        <f>F5+F6+F7</f>
        <v>489</v>
      </c>
      <c r="D5" s="12" t="s">
        <v>28</v>
      </c>
      <c r="E5" s="12">
        <v>337</v>
      </c>
      <c r="F5" s="12">
        <v>399</v>
      </c>
      <c r="G5" s="13">
        <f t="shared" si="0"/>
        <v>62</v>
      </c>
      <c r="H5" s="14">
        <v>2.96</v>
      </c>
      <c r="I5" s="12">
        <v>21</v>
      </c>
      <c r="J5" s="12">
        <v>129</v>
      </c>
      <c r="K5" s="14">
        <v>3.09</v>
      </c>
      <c r="L5" s="1">
        <v>178958.6</v>
      </c>
      <c r="M5" s="58">
        <v>60425.45</v>
      </c>
      <c r="N5" s="37"/>
      <c r="O5" s="12"/>
      <c r="P5" s="23" t="s">
        <v>29</v>
      </c>
      <c r="Q5" s="76">
        <f>SUM(Q2:Q4)</f>
        <v>4491</v>
      </c>
      <c r="R5" s="77">
        <f>AVERAGE(R2:R4)</f>
        <v>2.82406591313961</v>
      </c>
    </row>
    <row r="6" s="1" customFormat="1" ht="18" customHeight="1" spans="1:18">
      <c r="A6" s="15"/>
      <c r="B6" s="19"/>
      <c r="C6" s="19"/>
      <c r="D6" s="12" t="s">
        <v>30</v>
      </c>
      <c r="E6" s="12">
        <v>60</v>
      </c>
      <c r="F6" s="12">
        <v>65</v>
      </c>
      <c r="G6" s="13">
        <f t="shared" si="0"/>
        <v>5</v>
      </c>
      <c r="H6" s="14">
        <v>1.06</v>
      </c>
      <c r="I6" s="12">
        <v>9</v>
      </c>
      <c r="J6" s="12">
        <v>33</v>
      </c>
      <c r="K6" s="14">
        <v>1.97</v>
      </c>
      <c r="L6" s="57">
        <v>10053.23</v>
      </c>
      <c r="M6" s="58">
        <v>9483.11</v>
      </c>
      <c r="N6" s="37"/>
      <c r="O6" s="12" t="s">
        <v>25</v>
      </c>
      <c r="P6" s="12" t="s">
        <v>22</v>
      </c>
      <c r="Q6" s="60">
        <f>F4</f>
        <v>146</v>
      </c>
      <c r="R6" s="14">
        <f>H4</f>
        <v>3.39775433894142</v>
      </c>
    </row>
    <row r="7" s="1" customFormat="1" ht="18" customHeight="1" spans="1:18">
      <c r="A7" s="15"/>
      <c r="B7" s="18"/>
      <c r="C7" s="18"/>
      <c r="D7" s="12" t="s">
        <v>31</v>
      </c>
      <c r="E7" s="12">
        <v>32</v>
      </c>
      <c r="F7" s="12">
        <v>25</v>
      </c>
      <c r="G7" s="13">
        <f t="shared" si="0"/>
        <v>-7</v>
      </c>
      <c r="H7" s="14">
        <v>2.92</v>
      </c>
      <c r="I7" s="12">
        <v>0</v>
      </c>
      <c r="J7" s="12">
        <v>32</v>
      </c>
      <c r="K7" s="14">
        <v>0.78</v>
      </c>
      <c r="L7" s="57">
        <v>14033.44</v>
      </c>
      <c r="M7" s="58">
        <v>4802.2</v>
      </c>
      <c r="O7" s="12"/>
      <c r="P7" s="12" t="s">
        <v>26</v>
      </c>
      <c r="Q7" s="75">
        <f>F19</f>
        <v>62</v>
      </c>
      <c r="R7" s="65">
        <f>H19</f>
        <v>3.4114478270981</v>
      </c>
    </row>
    <row r="8" s="1" customFormat="1" ht="18" customHeight="1" spans="1:18">
      <c r="A8" s="15"/>
      <c r="B8" s="16" t="s">
        <v>32</v>
      </c>
      <c r="C8" s="16">
        <f>F8+F9+F10+F11</f>
        <v>1639</v>
      </c>
      <c r="D8" s="12" t="s">
        <v>33</v>
      </c>
      <c r="E8" s="12">
        <v>796</v>
      </c>
      <c r="F8" s="12">
        <v>955</v>
      </c>
      <c r="G8" s="17">
        <f t="shared" si="0"/>
        <v>159</v>
      </c>
      <c r="H8" s="14">
        <v>4.70558652407011</v>
      </c>
      <c r="I8" s="12">
        <v>29</v>
      </c>
      <c r="J8" s="12">
        <v>254</v>
      </c>
      <c r="K8" s="14">
        <v>3.75984251968504</v>
      </c>
      <c r="L8" s="57">
        <v>299902.04</v>
      </c>
      <c r="M8" s="58">
        <v>63733.19</v>
      </c>
      <c r="N8" s="37"/>
      <c r="O8" s="12"/>
      <c r="P8" s="23" t="s">
        <v>29</v>
      </c>
      <c r="Q8" s="76">
        <f>SUM(Q6:Q7)</f>
        <v>208</v>
      </c>
      <c r="R8" s="77">
        <f>AVERAGE(R6:R7)</f>
        <v>3.40460108301976</v>
      </c>
    </row>
    <row r="9" s="1" customFormat="1" ht="18" customHeight="1" spans="1:18">
      <c r="A9" s="15"/>
      <c r="B9" s="19"/>
      <c r="C9" s="19"/>
      <c r="D9" s="12" t="s">
        <v>31</v>
      </c>
      <c r="E9" s="12">
        <v>194</v>
      </c>
      <c r="F9" s="12">
        <v>280</v>
      </c>
      <c r="G9" s="17">
        <f t="shared" si="0"/>
        <v>86</v>
      </c>
      <c r="H9" s="14">
        <v>4.65988472663775</v>
      </c>
      <c r="I9" s="12">
        <v>18</v>
      </c>
      <c r="J9" s="12">
        <v>110</v>
      </c>
      <c r="K9" s="14">
        <v>2.54545454545455</v>
      </c>
      <c r="L9" s="57">
        <v>91052.47</v>
      </c>
      <c r="M9" s="58">
        <v>19539.64</v>
      </c>
      <c r="N9" s="37"/>
      <c r="O9" s="59" t="s">
        <v>31</v>
      </c>
      <c r="P9" s="12" t="s">
        <v>34</v>
      </c>
      <c r="Q9" s="75">
        <f>F9</f>
        <v>280</v>
      </c>
      <c r="R9" s="74">
        <f>H9</f>
        <v>4.65988472663775</v>
      </c>
    </row>
    <row r="10" s="1" customFormat="1" ht="18" customHeight="1" spans="1:18">
      <c r="A10" s="15"/>
      <c r="B10" s="19"/>
      <c r="C10" s="19"/>
      <c r="D10" s="12" t="s">
        <v>35</v>
      </c>
      <c r="E10" s="12">
        <v>188</v>
      </c>
      <c r="F10" s="12">
        <v>275</v>
      </c>
      <c r="G10" s="17">
        <f t="shared" si="0"/>
        <v>87</v>
      </c>
      <c r="H10" s="14">
        <v>5.72777234973335</v>
      </c>
      <c r="I10" s="12">
        <v>18</v>
      </c>
      <c r="J10" s="12">
        <v>128</v>
      </c>
      <c r="K10" s="14">
        <v>2.1484375</v>
      </c>
      <c r="L10" s="57">
        <v>149430.65</v>
      </c>
      <c r="M10" s="58">
        <v>26088.79</v>
      </c>
      <c r="N10" s="37"/>
      <c r="O10" s="59"/>
      <c r="P10" s="12" t="s">
        <v>26</v>
      </c>
      <c r="Q10" s="75">
        <f>F20</f>
        <v>355</v>
      </c>
      <c r="R10" s="65">
        <f>H20</f>
        <v>2.38946555237924</v>
      </c>
    </row>
    <row r="11" s="1" customFormat="1" ht="18" customHeight="1" spans="1:18">
      <c r="A11" s="15"/>
      <c r="B11" s="19"/>
      <c r="C11" s="19"/>
      <c r="D11" s="12" t="s">
        <v>36</v>
      </c>
      <c r="E11" s="12">
        <v>74</v>
      </c>
      <c r="F11" s="12">
        <v>129</v>
      </c>
      <c r="G11" s="17">
        <f t="shared" si="0"/>
        <v>55</v>
      </c>
      <c r="H11" s="14">
        <v>10.7673607381845</v>
      </c>
      <c r="I11" s="12">
        <v>5</v>
      </c>
      <c r="J11" s="12">
        <v>40</v>
      </c>
      <c r="K11" s="14">
        <v>3.225</v>
      </c>
      <c r="L11" s="1">
        <v>92231.92</v>
      </c>
      <c r="M11" s="58">
        <v>8565.88</v>
      </c>
      <c r="N11" s="37"/>
      <c r="O11" s="59"/>
      <c r="P11" s="12" t="s">
        <v>37</v>
      </c>
      <c r="Q11" s="78">
        <f>F25</f>
        <v>61</v>
      </c>
      <c r="R11" s="74">
        <f>H25</f>
        <v>2.36661685729867</v>
      </c>
    </row>
    <row r="12" s="1" customFormat="1" ht="18" customHeight="1" spans="1:18">
      <c r="A12" s="15"/>
      <c r="B12" s="16" t="s">
        <v>38</v>
      </c>
      <c r="C12" s="16">
        <f>F12+F13</f>
        <v>641</v>
      </c>
      <c r="D12" s="12" t="s">
        <v>39</v>
      </c>
      <c r="E12" s="12">
        <v>288</v>
      </c>
      <c r="F12" s="12">
        <v>547</v>
      </c>
      <c r="G12" s="13">
        <f t="shared" si="0"/>
        <v>259</v>
      </c>
      <c r="H12" s="20">
        <v>3.70740045784191</v>
      </c>
      <c r="I12" s="60">
        <v>6</v>
      </c>
      <c r="J12" s="60">
        <v>37</v>
      </c>
      <c r="K12" s="83">
        <v>14.7837837837838</v>
      </c>
      <c r="L12" s="61">
        <v>253958.4408</v>
      </c>
      <c r="M12" s="21">
        <v>68500.407141836</v>
      </c>
      <c r="N12" s="37"/>
      <c r="O12" s="59"/>
      <c r="P12" s="12" t="s">
        <v>40</v>
      </c>
      <c r="Q12" s="78">
        <f>F7</f>
        <v>25</v>
      </c>
      <c r="R12" s="74">
        <f>H7</f>
        <v>2.92</v>
      </c>
    </row>
    <row r="13" s="1" customFormat="1" ht="18" customHeight="1" spans="1:18">
      <c r="A13" s="15"/>
      <c r="B13" s="18"/>
      <c r="C13" s="18"/>
      <c r="D13" s="12" t="s">
        <v>28</v>
      </c>
      <c r="E13" s="12">
        <v>38</v>
      </c>
      <c r="F13" s="12">
        <v>94</v>
      </c>
      <c r="G13" s="13">
        <f t="shared" si="0"/>
        <v>56</v>
      </c>
      <c r="H13" s="20">
        <v>4.45002813757501</v>
      </c>
      <c r="I13" s="60">
        <v>13</v>
      </c>
      <c r="J13" s="60">
        <v>26</v>
      </c>
      <c r="K13" s="83">
        <v>3.61538461538462</v>
      </c>
      <c r="L13" s="21">
        <v>51468.9716745</v>
      </c>
      <c r="M13" s="21">
        <v>11565.987918123</v>
      </c>
      <c r="N13" s="37"/>
      <c r="O13" s="59"/>
      <c r="P13" s="23" t="s">
        <v>29</v>
      </c>
      <c r="Q13" s="60">
        <f>SUM(Q9:Q12)</f>
        <v>721</v>
      </c>
      <c r="R13" s="77">
        <f>AVERAGE(R9:R11)</f>
        <v>3.13865571210522</v>
      </c>
    </row>
    <row r="14" s="1" customFormat="1" ht="18" customHeight="1" spans="1:18">
      <c r="A14" s="22"/>
      <c r="B14" s="23" t="s">
        <v>7</v>
      </c>
      <c r="C14" s="23">
        <f t="shared" ref="C14:G14" si="1">SUM(C2:C13)</f>
        <v>7522</v>
      </c>
      <c r="D14" s="23"/>
      <c r="E14" s="23">
        <f t="shared" si="1"/>
        <v>6855</v>
      </c>
      <c r="F14" s="23">
        <f t="shared" si="1"/>
        <v>7522</v>
      </c>
      <c r="G14" s="24">
        <f t="shared" si="1"/>
        <v>667</v>
      </c>
      <c r="H14" s="25">
        <f t="shared" ref="H12:H14" si="2">L14/M14</f>
        <v>3.57983360232972</v>
      </c>
      <c r="I14" s="23">
        <f>SUM(I3:I13)</f>
        <v>190</v>
      </c>
      <c r="J14" s="23">
        <f t="shared" ref="J14:M14" si="3">SUM(J2:J13)</f>
        <v>2165</v>
      </c>
      <c r="K14" s="25"/>
      <c r="L14" s="81">
        <f t="shared" si="3"/>
        <v>2701913.5505745</v>
      </c>
      <c r="M14" s="67">
        <f t="shared" si="3"/>
        <v>754759.536537152</v>
      </c>
      <c r="N14" s="37"/>
      <c r="O14" s="12" t="s">
        <v>33</v>
      </c>
      <c r="P14" s="12" t="s">
        <v>34</v>
      </c>
      <c r="Q14" s="78">
        <f>F8</f>
        <v>955</v>
      </c>
      <c r="R14" s="74">
        <f>H8</f>
        <v>4.70558652407011</v>
      </c>
    </row>
    <row r="15" s="1" customFormat="1" ht="18" customHeight="1" spans="1:18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50" t="s">
        <v>16</v>
      </c>
      <c r="J15" s="51" t="s">
        <v>17</v>
      </c>
      <c r="K15" s="52" t="s">
        <v>18</v>
      </c>
      <c r="L15" s="53" t="s">
        <v>3</v>
      </c>
      <c r="M15" s="54" t="s">
        <v>4</v>
      </c>
      <c r="N15" s="55"/>
      <c r="O15" s="12"/>
      <c r="P15" s="12" t="s">
        <v>26</v>
      </c>
      <c r="Q15" s="75">
        <f>F21</f>
        <v>0</v>
      </c>
      <c r="R15" s="68"/>
    </row>
    <row r="16" s="1" customFormat="1" ht="18" customHeight="1" spans="1:18">
      <c r="A16" s="11">
        <v>43427</v>
      </c>
      <c r="B16" s="26" t="s">
        <v>41</v>
      </c>
      <c r="C16" s="26">
        <f>F16+F17</f>
        <v>996</v>
      </c>
      <c r="D16" s="12" t="s">
        <v>21</v>
      </c>
      <c r="E16" s="27">
        <v>612</v>
      </c>
      <c r="F16" s="27">
        <v>665</v>
      </c>
      <c r="G16" s="13">
        <f t="shared" ref="G16:G27" si="4">F16-E16</f>
        <v>53</v>
      </c>
      <c r="H16" s="14">
        <v>2.8</v>
      </c>
      <c r="I16" s="12">
        <v>37</v>
      </c>
      <c r="J16" s="12">
        <v>139</v>
      </c>
      <c r="K16" s="14">
        <v>4.8</v>
      </c>
      <c r="L16" s="37">
        <v>176442.2</v>
      </c>
      <c r="M16" s="57">
        <v>63637.7049</v>
      </c>
      <c r="N16" s="37"/>
      <c r="O16" s="12"/>
      <c r="P16" s="12" t="s">
        <v>37</v>
      </c>
      <c r="Q16" s="78">
        <f>F24</f>
        <v>71</v>
      </c>
      <c r="R16" s="74">
        <f>H24</f>
        <v>2.46180500093259</v>
      </c>
    </row>
    <row r="17" s="1" customFormat="1" ht="18" customHeight="1" spans="1:18">
      <c r="A17" s="15"/>
      <c r="B17" s="28"/>
      <c r="C17" s="28"/>
      <c r="D17" s="12" t="s">
        <v>20</v>
      </c>
      <c r="E17" s="27">
        <v>295</v>
      </c>
      <c r="F17" s="27">
        <v>331</v>
      </c>
      <c r="G17" s="13">
        <f t="shared" si="4"/>
        <v>36</v>
      </c>
      <c r="H17" s="14">
        <v>2.8</v>
      </c>
      <c r="I17" s="12">
        <v>19</v>
      </c>
      <c r="J17" s="12">
        <v>59</v>
      </c>
      <c r="K17" s="14">
        <v>5.6</v>
      </c>
      <c r="L17" s="57">
        <v>101494.47</v>
      </c>
      <c r="M17" s="58">
        <v>36352.3545</v>
      </c>
      <c r="N17" s="37"/>
      <c r="O17" s="12"/>
      <c r="P17" s="23" t="s">
        <v>29</v>
      </c>
      <c r="Q17" s="60">
        <f>SUM(Q14:Q16)</f>
        <v>1026</v>
      </c>
      <c r="R17" s="77">
        <f>AVERAGE(R14:R16)</f>
        <v>3.58369576250135</v>
      </c>
    </row>
    <row r="18" s="1" customFormat="1" ht="18" customHeight="1" spans="1:18">
      <c r="A18" s="15"/>
      <c r="B18" s="26" t="s">
        <v>42</v>
      </c>
      <c r="C18" s="26">
        <f>SUM(F18:F22)</f>
        <v>1831</v>
      </c>
      <c r="D18" s="12" t="s">
        <v>21</v>
      </c>
      <c r="E18" s="27">
        <v>820</v>
      </c>
      <c r="F18" s="27">
        <v>653</v>
      </c>
      <c r="G18" s="13">
        <f t="shared" si="4"/>
        <v>-167</v>
      </c>
      <c r="H18" s="14">
        <v>2.43222107269936</v>
      </c>
      <c r="I18" s="12">
        <v>21</v>
      </c>
      <c r="J18" s="12">
        <v>113</v>
      </c>
      <c r="K18" s="14">
        <v>5.7787610619469</v>
      </c>
      <c r="L18" s="57">
        <v>189352.983627261</v>
      </c>
      <c r="M18" s="58">
        <v>77851.8802228412</v>
      </c>
      <c r="N18" s="49"/>
      <c r="O18" s="12" t="s">
        <v>28</v>
      </c>
      <c r="P18" s="12" t="s">
        <v>40</v>
      </c>
      <c r="Q18" s="76">
        <f>F5</f>
        <v>399</v>
      </c>
      <c r="R18" s="14">
        <f>H5</f>
        <v>2.96</v>
      </c>
    </row>
    <row r="19" s="1" customFormat="1" ht="18" customHeight="1" spans="1:18">
      <c r="A19" s="15"/>
      <c r="B19" s="28"/>
      <c r="C19" s="28"/>
      <c r="D19" s="12" t="s">
        <v>25</v>
      </c>
      <c r="E19" s="27">
        <v>64</v>
      </c>
      <c r="F19" s="27">
        <v>62</v>
      </c>
      <c r="G19" s="17">
        <f t="shared" si="4"/>
        <v>-2</v>
      </c>
      <c r="H19" s="14">
        <v>3.4114478270981</v>
      </c>
      <c r="I19" s="12">
        <v>21</v>
      </c>
      <c r="J19" s="12">
        <v>23</v>
      </c>
      <c r="K19" s="14">
        <v>2.69565217391304</v>
      </c>
      <c r="L19" s="57">
        <v>26534.4597598933</v>
      </c>
      <c r="M19" s="85">
        <v>7778.06406685237</v>
      </c>
      <c r="N19" s="49"/>
      <c r="O19" s="12"/>
      <c r="P19" s="12" t="s">
        <v>43</v>
      </c>
      <c r="Q19" s="76">
        <f>F13</f>
        <v>94</v>
      </c>
      <c r="R19" s="14">
        <f>H13</f>
        <v>4.45002813757501</v>
      </c>
    </row>
    <row r="20" s="1" customFormat="1" ht="18" customHeight="1" spans="1:18">
      <c r="A20" s="15"/>
      <c r="B20" s="28"/>
      <c r="C20" s="28"/>
      <c r="D20" s="12" t="s">
        <v>31</v>
      </c>
      <c r="E20" s="27">
        <v>365</v>
      </c>
      <c r="F20" s="27">
        <v>355</v>
      </c>
      <c r="G20" s="17">
        <f t="shared" si="4"/>
        <v>-10</v>
      </c>
      <c r="H20" s="14">
        <v>2.38946555237924</v>
      </c>
      <c r="I20" s="12">
        <v>17</v>
      </c>
      <c r="J20" s="12">
        <v>92</v>
      </c>
      <c r="K20" s="14">
        <v>3.85869565217391</v>
      </c>
      <c r="L20" s="57">
        <v>109355.488418933</v>
      </c>
      <c r="M20" s="85">
        <v>45765.6685236769</v>
      </c>
      <c r="N20" s="49"/>
      <c r="O20" s="12"/>
      <c r="P20" s="12" t="s">
        <v>37</v>
      </c>
      <c r="Q20" s="79">
        <f>F23</f>
        <v>211</v>
      </c>
      <c r="R20" s="74">
        <f>H23</f>
        <v>2.96335296341905</v>
      </c>
    </row>
    <row r="21" s="1" customFormat="1" ht="18" customHeight="1" spans="1:18">
      <c r="A21" s="15"/>
      <c r="B21" s="28"/>
      <c r="C21" s="28"/>
      <c r="D21" s="12" t="s">
        <v>33</v>
      </c>
      <c r="E21" s="27">
        <v>0</v>
      </c>
      <c r="F21" s="27">
        <v>0</v>
      </c>
      <c r="G21" s="17">
        <f t="shared" si="4"/>
        <v>0</v>
      </c>
      <c r="H21" s="14"/>
      <c r="I21" s="12">
        <v>0</v>
      </c>
      <c r="J21" s="12">
        <v>0</v>
      </c>
      <c r="K21" s="14"/>
      <c r="L21" s="57">
        <v>0</v>
      </c>
      <c r="M21" s="85">
        <v>0</v>
      </c>
      <c r="N21" s="49"/>
      <c r="O21" s="12"/>
      <c r="P21" s="23" t="s">
        <v>29</v>
      </c>
      <c r="Q21" s="76">
        <f>Q20+Q19+Q18</f>
        <v>704</v>
      </c>
      <c r="R21" s="77">
        <f>AVERAGE(R18:R20)</f>
        <v>3.45779370033135</v>
      </c>
    </row>
    <row r="22" s="1" customFormat="1" ht="18" customHeight="1" spans="1:18">
      <c r="A22" s="15"/>
      <c r="B22" s="29"/>
      <c r="C22" s="29"/>
      <c r="D22" s="12" t="s">
        <v>20</v>
      </c>
      <c r="E22" s="27">
        <v>809</v>
      </c>
      <c r="F22" s="27">
        <v>761</v>
      </c>
      <c r="G22" s="13">
        <f t="shared" si="4"/>
        <v>-48</v>
      </c>
      <c r="H22" s="14">
        <v>2.67933383890857</v>
      </c>
      <c r="I22" s="12">
        <v>15</v>
      </c>
      <c r="J22" s="12">
        <v>149</v>
      </c>
      <c r="K22" s="14">
        <v>5.10738255033557</v>
      </c>
      <c r="L22" s="57">
        <v>239676.114213465</v>
      </c>
      <c r="M22" s="85">
        <v>89453.6211699164</v>
      </c>
      <c r="N22" s="49"/>
      <c r="O22" s="16" t="s">
        <v>20</v>
      </c>
      <c r="P22" s="12" t="s">
        <v>44</v>
      </c>
      <c r="Q22" s="78">
        <f>F2</f>
        <v>1434</v>
      </c>
      <c r="R22" s="14">
        <f>H2</f>
        <v>3.21368056843759</v>
      </c>
    </row>
    <row r="23" s="1" customFormat="1" ht="18" customHeight="1" spans="1:19">
      <c r="A23" s="15"/>
      <c r="B23" s="26" t="s">
        <v>45</v>
      </c>
      <c r="C23" s="26">
        <f>SUM(F23:F26)</f>
        <v>512</v>
      </c>
      <c r="D23" s="30" t="s">
        <v>28</v>
      </c>
      <c r="E23" s="12">
        <v>232</v>
      </c>
      <c r="F23" s="12">
        <v>211</v>
      </c>
      <c r="G23" s="17">
        <f t="shared" si="4"/>
        <v>-21</v>
      </c>
      <c r="H23" s="74">
        <v>2.96335296341905</v>
      </c>
      <c r="I23" s="12">
        <v>10</v>
      </c>
      <c r="J23" s="12">
        <v>53</v>
      </c>
      <c r="K23" s="14">
        <v>3.9811320754717</v>
      </c>
      <c r="L23" s="57">
        <v>94512.14224175</v>
      </c>
      <c r="M23" s="58">
        <v>31893.65</v>
      </c>
      <c r="N23" s="37"/>
      <c r="O23" s="19"/>
      <c r="P23" s="31" t="s">
        <v>26</v>
      </c>
      <c r="Q23" s="78">
        <f>F22</f>
        <v>761</v>
      </c>
      <c r="R23" s="14">
        <f>H22</f>
        <v>2.67933383890857</v>
      </c>
      <c r="S23" s="37"/>
    </row>
    <row r="24" s="1" customFormat="1" ht="18" customHeight="1" spans="1:18">
      <c r="A24" s="15"/>
      <c r="B24" s="28"/>
      <c r="C24" s="28"/>
      <c r="D24" s="30" t="s">
        <v>33</v>
      </c>
      <c r="E24" s="12">
        <v>82</v>
      </c>
      <c r="F24" s="12">
        <v>71</v>
      </c>
      <c r="G24" s="13">
        <f t="shared" si="4"/>
        <v>-11</v>
      </c>
      <c r="H24" s="74">
        <v>2.46180500093259</v>
      </c>
      <c r="I24" s="12">
        <v>15</v>
      </c>
      <c r="J24" s="12">
        <v>47</v>
      </c>
      <c r="K24" s="14">
        <v>1.51063829787234</v>
      </c>
      <c r="L24" s="57">
        <v>21909.9168</v>
      </c>
      <c r="M24" s="58">
        <v>8899.94</v>
      </c>
      <c r="N24" s="37"/>
      <c r="O24" s="19"/>
      <c r="P24" s="31" t="s">
        <v>24</v>
      </c>
      <c r="Q24" s="78">
        <f>F17</f>
        <v>331</v>
      </c>
      <c r="R24" s="14">
        <f>H17</f>
        <v>2.8</v>
      </c>
    </row>
    <row r="25" s="1" customFormat="1" ht="18" customHeight="1" spans="1:18">
      <c r="A25" s="15"/>
      <c r="B25" s="28"/>
      <c r="C25" s="28"/>
      <c r="D25" s="30" t="s">
        <v>31</v>
      </c>
      <c r="E25" s="12">
        <v>81</v>
      </c>
      <c r="F25" s="12">
        <v>61</v>
      </c>
      <c r="G25" s="13">
        <f t="shared" si="4"/>
        <v>-20</v>
      </c>
      <c r="H25" s="74">
        <v>2.36661685729867</v>
      </c>
      <c r="I25" s="12">
        <v>14</v>
      </c>
      <c r="J25" s="12">
        <v>29</v>
      </c>
      <c r="K25" s="14">
        <v>2.10344827586207</v>
      </c>
      <c r="L25" s="57">
        <v>19203.08417265</v>
      </c>
      <c r="M25" s="58">
        <v>8114.15</v>
      </c>
      <c r="N25" s="37"/>
      <c r="O25" s="19"/>
      <c r="P25" s="31" t="s">
        <v>46</v>
      </c>
      <c r="Q25" s="78">
        <f>F27</f>
        <v>100</v>
      </c>
      <c r="R25" s="14">
        <f>H27</f>
        <v>2.39237433782914</v>
      </c>
    </row>
    <row r="26" s="1" customFormat="1" ht="18" customHeight="1" spans="1:18">
      <c r="A26" s="15"/>
      <c r="B26" s="28"/>
      <c r="C26" s="28"/>
      <c r="D26" s="30" t="s">
        <v>47</v>
      </c>
      <c r="E26" s="12">
        <v>145</v>
      </c>
      <c r="F26" s="12">
        <v>169</v>
      </c>
      <c r="G26" s="13">
        <f t="shared" si="4"/>
        <v>24</v>
      </c>
      <c r="H26" s="84">
        <v>1.54584039056298</v>
      </c>
      <c r="I26" s="12">
        <v>8</v>
      </c>
      <c r="J26" s="12">
        <v>62</v>
      </c>
      <c r="K26" s="62">
        <v>2.7258064516129</v>
      </c>
      <c r="L26" s="57">
        <v>55683.19591899</v>
      </c>
      <c r="M26" s="58">
        <v>36021.31</v>
      </c>
      <c r="N26" s="37"/>
      <c r="O26" s="18"/>
      <c r="P26" s="23" t="s">
        <v>29</v>
      </c>
      <c r="Q26" s="60">
        <f>SUM(Q22:Q25)</f>
        <v>2626</v>
      </c>
      <c r="R26" s="80">
        <f>AVERAGE(R22:R25)</f>
        <v>2.77134718629383</v>
      </c>
    </row>
    <row r="27" s="1" customFormat="1" ht="18" customHeight="1" spans="1:18">
      <c r="A27" s="15"/>
      <c r="B27" s="31" t="s">
        <v>48</v>
      </c>
      <c r="C27" s="31">
        <f>F27</f>
        <v>100</v>
      </c>
      <c r="D27" s="30" t="s">
        <v>20</v>
      </c>
      <c r="E27" s="12">
        <v>80</v>
      </c>
      <c r="F27" s="12">
        <v>100</v>
      </c>
      <c r="G27" s="13">
        <f t="shared" si="4"/>
        <v>20</v>
      </c>
      <c r="H27" s="62">
        <v>2.39237433782914</v>
      </c>
      <c r="I27" s="12">
        <v>11</v>
      </c>
      <c r="J27" s="12">
        <v>94</v>
      </c>
      <c r="K27" s="62">
        <v>1.06</v>
      </c>
      <c r="L27" s="57">
        <v>33826.02</v>
      </c>
      <c r="M27" s="58">
        <v>14139.1</v>
      </c>
      <c r="N27" s="49"/>
      <c r="O27" s="12" t="s">
        <v>49</v>
      </c>
      <c r="P27" s="12" t="s">
        <v>43</v>
      </c>
      <c r="Q27" s="12">
        <f>F12</f>
        <v>547</v>
      </c>
      <c r="R27" s="14">
        <f>H12</f>
        <v>3.70740045784191</v>
      </c>
    </row>
    <row r="28" s="1" customFormat="1" ht="18" customHeight="1" spans="1:18">
      <c r="A28" s="15"/>
      <c r="B28" s="23"/>
      <c r="C28" s="23">
        <f t="shared" ref="C28:G28" si="5">SUM(C16:C27)</f>
        <v>3439</v>
      </c>
      <c r="D28" s="23"/>
      <c r="E28" s="23">
        <f t="shared" si="5"/>
        <v>3585</v>
      </c>
      <c r="F28" s="23">
        <f t="shared" si="5"/>
        <v>3439</v>
      </c>
      <c r="G28" s="32">
        <f t="shared" si="5"/>
        <v>-146</v>
      </c>
      <c r="H28" s="25">
        <f>L28/M28</f>
        <v>2.54339400737436</v>
      </c>
      <c r="I28" s="66">
        <f t="shared" ref="I28:M28" si="6">SUM(I16:I27)</f>
        <v>188</v>
      </c>
      <c r="J28" s="66">
        <f t="shared" si="6"/>
        <v>860</v>
      </c>
      <c r="K28" s="25"/>
      <c r="L28" s="67">
        <f t="shared" si="6"/>
        <v>1067990.07515294</v>
      </c>
      <c r="M28" s="67">
        <f t="shared" si="6"/>
        <v>419907.443383287</v>
      </c>
      <c r="N28"/>
      <c r="O28" s="14" t="s">
        <v>30</v>
      </c>
      <c r="P28" s="12" t="s">
        <v>40</v>
      </c>
      <c r="Q28" s="60">
        <f>F6</f>
        <v>65</v>
      </c>
      <c r="R28" s="14">
        <f>H7</f>
        <v>2.92</v>
      </c>
    </row>
    <row r="29" s="1" customFormat="1" ht="18" customHeight="1" spans="1:18">
      <c r="A29" s="22"/>
      <c r="B29" s="12" t="s">
        <v>50</v>
      </c>
      <c r="C29" s="12"/>
      <c r="D29" s="12"/>
      <c r="E29" s="33">
        <f t="shared" ref="E29:G29" si="7">E28+E14</f>
        <v>10440</v>
      </c>
      <c r="F29" s="33">
        <f t="shared" si="7"/>
        <v>10961</v>
      </c>
      <c r="G29" s="34">
        <f t="shared" si="7"/>
        <v>521</v>
      </c>
      <c r="H29" s="14">
        <f>L29/M29</f>
        <v>3.20933821259093</v>
      </c>
      <c r="I29" s="69">
        <f t="shared" ref="I29:M29" si="8">I28+I14</f>
        <v>378</v>
      </c>
      <c r="J29" s="69">
        <f t="shared" si="8"/>
        <v>3025</v>
      </c>
      <c r="K29" s="14"/>
      <c r="L29" s="58">
        <f t="shared" si="8"/>
        <v>3769903.62572744</v>
      </c>
      <c r="M29" s="58">
        <f t="shared" si="8"/>
        <v>1174666.97992044</v>
      </c>
      <c r="N29" s="37"/>
      <c r="O29" s="14"/>
      <c r="P29" s="12" t="s">
        <v>37</v>
      </c>
      <c r="Q29" s="60">
        <f>F26</f>
        <v>169</v>
      </c>
      <c r="R29" s="14">
        <f>H26</f>
        <v>1.54584039056298</v>
      </c>
    </row>
    <row r="30" s="1" customFormat="1" ht="18" customHeight="1" spans="1:18">
      <c r="A30" s="35"/>
      <c r="B30" s="5"/>
      <c r="C30" s="5"/>
      <c r="D30" s="5"/>
      <c r="E30" s="5"/>
      <c r="F30" s="36"/>
      <c r="G30" s="37"/>
      <c r="N30" s="37"/>
      <c r="O30" s="14" t="s">
        <v>51</v>
      </c>
      <c r="P30" s="12" t="s">
        <v>34</v>
      </c>
      <c r="Q30" s="78">
        <f>F10</f>
        <v>275</v>
      </c>
      <c r="R30" s="74">
        <f>H10</f>
        <v>5.72777234973335</v>
      </c>
    </row>
    <row r="31" s="1" customFormat="1" ht="18" customHeight="1" spans="1:18">
      <c r="A31" s="38"/>
      <c r="B31" s="39"/>
      <c r="C31" s="39"/>
      <c r="D31" s="5"/>
      <c r="E31" s="40"/>
      <c r="F31" s="36"/>
      <c r="G31" s="37"/>
      <c r="H31" s="4"/>
      <c r="I31" s="4"/>
      <c r="J31" s="4"/>
      <c r="K31" s="4"/>
      <c r="M31" s="4"/>
      <c r="N31" s="5"/>
      <c r="O31" s="14" t="s">
        <v>36</v>
      </c>
      <c r="P31" s="14" t="s">
        <v>34</v>
      </c>
      <c r="Q31" s="60">
        <f>F11</f>
        <v>129</v>
      </c>
      <c r="R31" s="74">
        <f>H11</f>
        <v>10.7673607381845</v>
      </c>
    </row>
    <row r="32" s="1" customFormat="1" ht="18" customHeight="1" spans="1:18">
      <c r="A32" s="38"/>
      <c r="B32" s="41"/>
      <c r="C32" s="41"/>
      <c r="D32" s="41"/>
      <c r="E32" s="41"/>
      <c r="F32" s="41"/>
      <c r="G32" s="37"/>
      <c r="N32" s="37"/>
      <c r="O32" s="37"/>
      <c r="P32" s="37"/>
      <c r="Q32" s="6">
        <f>Q31+Q30+Q29+Q28+Q27+Q26+Q21+Q17+Q13+Q8+Q5</f>
        <v>10961</v>
      </c>
      <c r="R32" s="1">
        <f>R31+R28+R27+R24+R23+R22+R30+R20+R19+R18+R16+R15+R14+R11+R10+R9+R7+R6+R4+R3+R2+R25+R29</f>
        <v>77.9919023492688</v>
      </c>
    </row>
    <row r="33" s="1" customFormat="1" ht="18" customHeight="1" spans="1:17">
      <c r="A33" s="38"/>
      <c r="B33"/>
      <c r="G33" s="37"/>
      <c r="H33" s="4"/>
      <c r="I33" s="4"/>
      <c r="J33" s="4"/>
      <c r="K33" s="4"/>
      <c r="L33" s="5"/>
      <c r="M33" s="4"/>
      <c r="N33" s="5"/>
      <c r="O33" s="37"/>
      <c r="P33" s="37"/>
      <c r="Q33" s="6"/>
    </row>
    <row r="34" s="1" customFormat="1" ht="18" customHeight="1" spans="1:17">
      <c r="A34" s="38"/>
      <c r="B34"/>
      <c r="C34" s="5"/>
      <c r="D34" s="36"/>
      <c r="E34" s="5"/>
      <c r="F34" s="36"/>
      <c r="G34" s="42"/>
      <c r="H34" s="42"/>
      <c r="I34" s="42"/>
      <c r="J34" s="42"/>
      <c r="K34" s="42"/>
      <c r="L34" s="5"/>
      <c r="M34" s="42"/>
      <c r="N34" s="37"/>
      <c r="O34" s="37"/>
      <c r="P34" s="70"/>
      <c r="Q34" s="37"/>
    </row>
    <row r="35" s="1" customFormat="1" ht="18" customHeight="1" spans="1:16">
      <c r="A35" s="38"/>
      <c r="B35"/>
      <c r="C35" s="43"/>
      <c r="D35" s="5"/>
      <c r="E35" s="5"/>
      <c r="F35" s="5"/>
      <c r="G35" s="42"/>
      <c r="H35" s="42">
        <f>H25+H24+H23+H22+H21+H20+H19+H18+H17+H16+H13+H12+H11+H10+H9+H8+H7+H5+H4+H3+H2+H26+H27</f>
        <v>77.9919023492688</v>
      </c>
      <c r="I35" s="42"/>
      <c r="J35" s="42"/>
      <c r="K35" s="42"/>
      <c r="L35" s="5"/>
      <c r="M35" s="42"/>
      <c r="N35" s="49"/>
      <c r="O35" s="37"/>
      <c r="P35" s="37"/>
    </row>
    <row r="36" s="1" customFormat="1" ht="18" customHeight="1" spans="1:15">
      <c r="A36" s="38"/>
      <c r="B36"/>
      <c r="C36" s="43"/>
      <c r="D36" s="5"/>
      <c r="E36" s="5"/>
      <c r="F36" s="42"/>
      <c r="G36" s="42"/>
      <c r="H36" s="44"/>
      <c r="I36" s="44"/>
      <c r="J36" s="44"/>
      <c r="K36" s="44"/>
      <c r="L36" s="5"/>
      <c r="M36" s="44"/>
      <c r="N36" s="49"/>
      <c r="O36" s="49"/>
    </row>
    <row r="37" s="1" customFormat="1" ht="18" customHeight="1" spans="1:15">
      <c r="A37" s="45"/>
      <c r="B37"/>
      <c r="C37" s="43"/>
      <c r="D37" s="5"/>
      <c r="E37" s="5"/>
      <c r="F37" s="42"/>
      <c r="G37" s="5"/>
      <c r="H37" s="5"/>
      <c r="I37" s="5"/>
      <c r="J37" s="5"/>
      <c r="K37" s="5"/>
      <c r="L37" s="5"/>
      <c r="M37" s="5"/>
      <c r="N37" s="49"/>
      <c r="O37" s="49"/>
    </row>
    <row r="38" s="1" customFormat="1" ht="18" customHeight="1" spans="1:15">
      <c r="A38" s="45"/>
      <c r="B38"/>
      <c r="C38" s="43"/>
      <c r="D38" s="5"/>
      <c r="E38" s="5"/>
      <c r="F38" s="5"/>
      <c r="G38" s="5"/>
      <c r="H38" s="46"/>
      <c r="I38" s="46"/>
      <c r="J38" s="46"/>
      <c r="K38" s="46"/>
      <c r="L38" s="5"/>
      <c r="M38" s="46"/>
      <c r="N38" s="49"/>
      <c r="O38" s="49"/>
    </row>
    <row r="39" s="1" customFormat="1" ht="18" customHeight="1" spans="1:16">
      <c r="A39" s="45"/>
      <c r="B39"/>
      <c r="C39" s="43"/>
      <c r="D39" s="42"/>
      <c r="E39" s="5"/>
      <c r="F39" s="42"/>
      <c r="G39" s="42"/>
      <c r="H39" s="42"/>
      <c r="I39" s="42"/>
      <c r="J39" s="42"/>
      <c r="K39" s="42"/>
      <c r="L39" s="5"/>
      <c r="M39" s="42"/>
      <c r="N39" s="46"/>
      <c r="O39" s="37"/>
      <c r="P39" s="6"/>
    </row>
    <row r="40" s="1" customFormat="1" ht="18" customHeight="1" spans="1:16">
      <c r="A40" s="45"/>
      <c r="B40" s="5"/>
      <c r="C40" s="5"/>
      <c r="D40" s="42"/>
      <c r="E40" s="5"/>
      <c r="F40" s="42"/>
      <c r="G40" s="5"/>
      <c r="H40" s="47"/>
      <c r="I40" s="47"/>
      <c r="J40" s="47"/>
      <c r="K40" s="47"/>
      <c r="L40" s="5"/>
      <c r="M40" s="47"/>
      <c r="N40" s="5"/>
      <c r="O40" s="5"/>
      <c r="P40" s="6"/>
    </row>
    <row r="41" s="1" customFormat="1" ht="18" customHeight="1" spans="1:15">
      <c r="A41" s="45"/>
      <c r="B41" s="5"/>
      <c r="C41" s="5"/>
      <c r="D41" s="42"/>
      <c r="E41" s="5"/>
      <c r="F41" s="42"/>
      <c r="G41" s="5"/>
      <c r="H41" s="48"/>
      <c r="I41" s="48"/>
      <c r="J41" s="48"/>
      <c r="K41" s="48"/>
      <c r="L41" s="37"/>
      <c r="M41" s="48"/>
      <c r="N41" s="47"/>
      <c r="O41" s="5"/>
    </row>
    <row r="42" s="1" customFormat="1" ht="18" customHeight="1" spans="1:14">
      <c r="A42" s="38" t="s">
        <v>60</v>
      </c>
      <c r="B42" s="42"/>
      <c r="C42" s="42"/>
      <c r="D42" s="42"/>
      <c r="E42" s="42"/>
      <c r="F42" s="42"/>
      <c r="G42" s="5"/>
      <c r="H42" s="48"/>
      <c r="I42" s="48"/>
      <c r="J42" s="48"/>
      <c r="K42" s="48"/>
      <c r="L42" s="37"/>
      <c r="M42" s="48"/>
      <c r="N42" s="48"/>
    </row>
    <row r="43" s="1" customFormat="1" ht="18" customHeight="1" spans="1:14">
      <c r="A43" s="49" t="s">
        <v>61</v>
      </c>
      <c r="B43" s="49" t="s">
        <v>62</v>
      </c>
      <c r="C43" s="49" t="s">
        <v>63</v>
      </c>
      <c r="D43" s="5"/>
      <c r="E43" s="5"/>
      <c r="F43" s="42"/>
      <c r="G43" s="42"/>
      <c r="H43" s="42"/>
      <c r="I43" s="42"/>
      <c r="J43" s="42"/>
      <c r="K43" s="42"/>
      <c r="L43" s="70"/>
      <c r="M43" s="42"/>
      <c r="N43" s="48"/>
    </row>
    <row r="44" s="1" customFormat="1" ht="18" customHeight="1" spans="1:15">
      <c r="A44" s="49" t="s">
        <v>64</v>
      </c>
      <c r="B44" s="49" t="s">
        <v>65</v>
      </c>
      <c r="C44" s="49">
        <v>6.97487235</v>
      </c>
      <c r="D44" s="5"/>
      <c r="E44" s="5"/>
      <c r="F44" s="5"/>
      <c r="G44" s="5"/>
      <c r="H44" s="46"/>
      <c r="I44" s="46"/>
      <c r="J44" s="46"/>
      <c r="K44" s="46"/>
      <c r="L44" s="42"/>
      <c r="M44" s="46"/>
      <c r="N44" s="5"/>
      <c r="O44" s="37"/>
    </row>
    <row r="45" s="1" customFormat="1" ht="18" customHeight="1" spans="1:17">
      <c r="A45" s="49" t="s">
        <v>66</v>
      </c>
      <c r="B45" s="49" t="s">
        <v>67</v>
      </c>
      <c r="C45" s="49">
        <v>0.88897875</v>
      </c>
      <c r="D45" s="5"/>
      <c r="E45" s="5"/>
      <c r="F45" s="5"/>
      <c r="G45" s="47"/>
      <c r="H45" s="37"/>
      <c r="I45" s="37"/>
      <c r="J45" s="37"/>
      <c r="K45" s="37"/>
      <c r="L45" s="5"/>
      <c r="M45" s="37"/>
      <c r="N45" s="46"/>
      <c r="O45" s="37"/>
      <c r="Q45" s="6"/>
    </row>
    <row r="46" s="1" customFormat="1" ht="18" customHeight="1" spans="1:15">
      <c r="A46" s="49" t="s">
        <v>68</v>
      </c>
      <c r="B46" s="49" t="s">
        <v>69</v>
      </c>
      <c r="C46" s="49">
        <v>0.06168455</v>
      </c>
      <c r="D46" s="42"/>
      <c r="E46" s="5"/>
      <c r="F46" s="5"/>
      <c r="G46" s="5"/>
      <c r="H46" s="5"/>
      <c r="I46" s="71"/>
      <c r="J46" s="71"/>
      <c r="K46" s="71"/>
      <c r="L46" s="5"/>
      <c r="M46" s="5"/>
      <c r="N46" s="37"/>
      <c r="O46" s="37"/>
    </row>
    <row r="47" s="1" customFormat="1" ht="18" customHeight="1" spans="1:17">
      <c r="A47" s="49" t="s">
        <v>70</v>
      </c>
      <c r="B47" s="49" t="s">
        <v>71</v>
      </c>
      <c r="C47" s="49">
        <v>1.8962</v>
      </c>
      <c r="D47" s="42"/>
      <c r="E47" s="5"/>
      <c r="F47" s="5"/>
      <c r="G47" s="5"/>
      <c r="H47" s="5"/>
      <c r="I47" s="5"/>
      <c r="J47" s="5"/>
      <c r="K47" s="5"/>
      <c r="L47" s="5"/>
      <c r="M47" s="5"/>
      <c r="N47" s="5"/>
      <c r="O47" s="37"/>
      <c r="Q47" s="6"/>
    </row>
    <row r="48" s="1" customFormat="1" ht="18" customHeight="1" spans="1:14">
      <c r="A48" s="49" t="s">
        <v>72</v>
      </c>
      <c r="B48" s="49" t="s">
        <v>73</v>
      </c>
      <c r="C48" s="49">
        <v>0.2251</v>
      </c>
      <c r="D48" s="42"/>
      <c r="L48" s="5"/>
      <c r="N48" s="5"/>
    </row>
    <row r="49" s="1" customFormat="1" ht="18" customHeight="1" spans="1:14">
      <c r="A49" s="49" t="s">
        <v>74</v>
      </c>
      <c r="B49" s="49" t="s">
        <v>75</v>
      </c>
      <c r="C49" s="49">
        <v>5.03621405</v>
      </c>
      <c r="D49" s="42"/>
      <c r="F49" s="3"/>
      <c r="G49" s="4"/>
      <c r="H49" s="5"/>
      <c r="I49" s="5"/>
      <c r="J49" s="5"/>
      <c r="K49" s="5"/>
      <c r="L49" s="5"/>
      <c r="M49" s="5"/>
      <c r="N49" s="5"/>
    </row>
    <row r="50" s="1" customFormat="1" ht="18" customHeight="1" spans="1:14">
      <c r="A50" s="49" t="s">
        <v>76</v>
      </c>
      <c r="B50" s="49" t="s">
        <v>77</v>
      </c>
      <c r="C50" s="49">
        <v>0.2093</v>
      </c>
      <c r="F50" s="3"/>
      <c r="G50" s="4"/>
      <c r="H50" s="5"/>
      <c r="I50" s="5"/>
      <c r="J50" s="5"/>
      <c r="K50" s="5"/>
      <c r="L50" s="5"/>
      <c r="M50" s="5"/>
      <c r="N50" s="5"/>
    </row>
    <row r="51" s="1" customFormat="1" ht="18" customHeight="1" spans="1:17">
      <c r="A51" s="49" t="s">
        <v>78</v>
      </c>
      <c r="B51" s="49" t="s">
        <v>79</v>
      </c>
      <c r="C51" s="49">
        <v>0.8637</v>
      </c>
      <c r="F51" s="3"/>
      <c r="G51" s="4"/>
      <c r="H51" s="5"/>
      <c r="I51" s="5"/>
      <c r="J51" s="5"/>
      <c r="K51" s="5"/>
      <c r="L51" s="5"/>
      <c r="M51" s="5"/>
      <c r="N51" s="5"/>
      <c r="Q51" s="6"/>
    </row>
    <row r="52" s="1" customFormat="1" ht="18" customHeight="1" spans="1:17">
      <c r="A52" s="49" t="s">
        <v>80</v>
      </c>
      <c r="B52" s="49" t="s">
        <v>81</v>
      </c>
      <c r="C52" s="49">
        <v>1.6659</v>
      </c>
      <c r="N52" s="5"/>
      <c r="Q52" s="6"/>
    </row>
    <row r="53" s="1" customFormat="1" ht="18" customHeight="1" spans="1:17">
      <c r="A53" s="49" t="s">
        <v>82</v>
      </c>
      <c r="B53" s="49" t="s">
        <v>83</v>
      </c>
      <c r="C53" s="49">
        <v>7.90901855</v>
      </c>
      <c r="N53" s="5"/>
      <c r="Q53" s="6"/>
    </row>
    <row r="54" s="1" customFormat="1" ht="18" customHeight="1" spans="1:17">
      <c r="A54" s="49" t="s">
        <v>84</v>
      </c>
      <c r="B54" s="49" t="s">
        <v>85</v>
      </c>
      <c r="C54" s="49">
        <v>0.000457</v>
      </c>
      <c r="N54" s="5"/>
      <c r="Q54" s="6"/>
    </row>
    <row r="55" ht="15.6" spans="1:3">
      <c r="A55" s="49" t="s">
        <v>86</v>
      </c>
      <c r="B55" s="49" t="s">
        <v>87</v>
      </c>
      <c r="C55" s="49">
        <v>1.8567</v>
      </c>
    </row>
    <row r="56" ht="15.6" spans="1:3">
      <c r="A56" s="49" t="s">
        <v>88</v>
      </c>
      <c r="B56" s="49" t="s">
        <v>89</v>
      </c>
      <c r="C56" s="49">
        <v>4.9463</v>
      </c>
    </row>
    <row r="57" ht="15.6" spans="1:3">
      <c r="A57" s="49" t="s">
        <v>90</v>
      </c>
      <c r="B57" s="49" t="s">
        <v>91</v>
      </c>
      <c r="C57" s="49">
        <v>8.8875867</v>
      </c>
    </row>
  </sheetData>
  <mergeCells count="24">
    <mergeCell ref="B29:D29"/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C3:C4"/>
    <mergeCell ref="C5:C7"/>
    <mergeCell ref="C8:C11"/>
    <mergeCell ref="C12:C13"/>
    <mergeCell ref="C16:C17"/>
    <mergeCell ref="C18:C22"/>
    <mergeCell ref="C23:C26"/>
    <mergeCell ref="O2:O5"/>
    <mergeCell ref="O6:O8"/>
    <mergeCell ref="O9:O13"/>
    <mergeCell ref="O14:O17"/>
    <mergeCell ref="O18:O21"/>
    <mergeCell ref="O22:O26"/>
    <mergeCell ref="O28:O29"/>
  </mergeCells>
  <conditionalFormatting sqref="Q2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{c8f4accd-7960-4e21-9fb2-ca6d37a8aeb8}</x14:id>
        </ext>
      </extLst>
    </cfRule>
  </conditionalFormatting>
  <conditionalFormatting sqref="Q2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{25068d2b-41f2-4ed0-b19d-7d1539e09bd2}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{b7fb347c-937e-4451-8130-1799ab696f16}</x14:id>
        </ext>
      </extLst>
    </cfRule>
  </conditionalFormatting>
  <conditionalFormatting sqref="R30">
    <cfRule type="aboveAverage" dxfId="0" priority="16"/>
    <cfRule type="aboveAverage" dxfId="1" priority="15" aboveAverage="0"/>
  </conditionalFormatting>
  <conditionalFormatting sqref="R31">
    <cfRule type="aboveAverage" dxfId="0" priority="2"/>
    <cfRule type="aboveAverage" dxfId="1" priority="1" aboveAverage="0"/>
  </conditionalFormatting>
  <conditionalFormatting sqref="Q2:Q5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{073d68a3-c5c6-428f-ae9e-4e5aa839b427}</x14:id>
        </ext>
      </extLst>
    </cfRule>
  </conditionalFormatting>
  <conditionalFormatting sqref="Q6:Q8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{e168c136-e6a5-4436-9abc-531b6f47b9ae}</x14:id>
        </ext>
      </extLst>
    </cfRule>
  </conditionalFormatting>
  <conditionalFormatting sqref="Q9:Q1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{cf20ba2f-b83f-405f-b458-f1de3ab4b438}</x14:id>
        </ext>
      </extLst>
    </cfRule>
  </conditionalFormatting>
  <conditionalFormatting sqref="Q14:Q17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{f60f4ed3-0daf-4243-95b7-b29f59ac3e15}</x14:id>
        </ext>
      </extLst>
    </cfRule>
  </conditionalFormatting>
  <conditionalFormatting sqref="Q18:Q2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{b0c70764-63e9-4b0e-9582-2a4a085b3b5e}</x14:id>
        </ext>
      </extLst>
    </cfRule>
  </conditionalFormatting>
  <conditionalFormatting sqref="Q22:Q2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{18db040b-e0f1-455e-8ff7-28150e042ac0}</x14:id>
        </ext>
      </extLst>
    </cfRule>
  </conditionalFormatting>
  <conditionalFormatting sqref="Q23:Q2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{3f0538e3-909c-480c-8f7f-c15b25492329}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{196e6dfc-eab1-4e6c-b176-b738ae00bcb2}</x14:id>
        </ext>
      </extLst>
    </cfRule>
  </conditionalFormatting>
  <conditionalFormatting sqref="R3:R4">
    <cfRule type="aboveAverage" dxfId="0" priority="24"/>
    <cfRule type="aboveAverage" dxfId="1" priority="23" aboveAverage="0"/>
  </conditionalFormatting>
  <conditionalFormatting sqref="R6:R7">
    <cfRule type="aboveAverage" dxfId="0" priority="22"/>
    <cfRule type="aboveAverage" dxfId="1" priority="21" aboveAverage="0"/>
  </conditionalFormatting>
  <conditionalFormatting sqref="R9:R12">
    <cfRule type="aboveAverage" dxfId="0" priority="18"/>
    <cfRule type="aboveAverage" dxfId="1" priority="17" aboveAverage="0"/>
  </conditionalFormatting>
  <conditionalFormatting sqref="R14:R16">
    <cfRule type="aboveAverage" dxfId="0" priority="20"/>
    <cfRule type="aboveAverage" dxfId="1" priority="19" aboveAverage="0"/>
  </conditionalFormatting>
  <conditionalFormatting sqref="R18:R21">
    <cfRule type="aboveAverage" dxfId="0" priority="14"/>
    <cfRule type="aboveAverage" dxfId="1" priority="13" aboveAverage="0"/>
  </conditionalFormatting>
  <conditionalFormatting sqref="R22:R25">
    <cfRule type="aboveAverage" dxfId="0" priority="28"/>
    <cfRule type="aboveAverage" dxfId="1" priority="27" aboveAverage="0"/>
  </conditionalFormatting>
  <conditionalFormatting sqref="Q22 Q2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{0cb79cb2-804f-4342-be43-bddca91ffa5d}</x14:id>
        </ext>
      </extLst>
    </cfRule>
  </conditionalFormatting>
  <pageMargins left="0.75" right="0.75" top="1" bottom="1" header="0.511805555555556" footer="0.511805555555556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f4accd-7960-4e21-9fb2-ca6d37a8ae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type="dataBar" id="{25068d2b-41f2-4ed0-b19d-7d1539e09b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b7fb347c-937e-4451-8130-1799ab696f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type="dataBar" id="{073d68a3-c5c6-428f-ae9e-4e5aa839b4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type="dataBar" id="{e168c136-e6a5-4436-9abc-531b6f47b9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type="dataBar" id="{cf20ba2f-b83f-405f-b458-f1de3ab4b4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type="dataBar" id="{f60f4ed3-0daf-4243-95b7-b29f59ac3e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type="dataBar" id="{b0c70764-63e9-4b0e-9582-2a4a085b3b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type="dataBar" id="{18db040b-e0f1-455e-8ff7-28150e042a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type="dataBar" id="{3f0538e3-909c-480c-8f7f-c15b254923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96e6dfc-eab1-4e6c-b176-b738ae00bc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type="dataBar" id="{0cb79cb2-804f-4342-be43-bddca91ffa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7"/>
  <sheetViews>
    <sheetView topLeftCell="A16" workbookViewId="0">
      <selection activeCell="M29" sqref="M29"/>
    </sheetView>
  </sheetViews>
  <sheetFormatPr defaultColWidth="9" defaultRowHeight="17.4"/>
  <cols>
    <col min="1" max="1" width="9.5" style="2" customWidth="1"/>
    <col min="2" max="2" width="12.6296296296296" style="1" customWidth="1"/>
    <col min="3" max="3" width="11.25" style="1" customWidth="1"/>
    <col min="4" max="4" width="10" style="1" customWidth="1"/>
    <col min="5" max="5" width="10.1296296296296" style="1" customWidth="1"/>
    <col min="6" max="6" width="8.5" style="3" customWidth="1"/>
    <col min="7" max="7" width="11.25" style="4" customWidth="1"/>
    <col min="8" max="8" width="9.62962962962963" style="1" customWidth="1"/>
    <col min="9" max="9" width="8.62962962962963" style="1" customWidth="1"/>
    <col min="10" max="10" width="10" style="1" customWidth="1"/>
    <col min="11" max="11" width="10.75" style="1" customWidth="1"/>
    <col min="12" max="12" width="16.5555555555556" style="1" customWidth="1"/>
    <col min="13" max="13" width="15.8888888888889" style="1" customWidth="1"/>
    <col min="14" max="14" width="13.3796296296296" style="5" customWidth="1"/>
    <col min="15" max="15" width="12.5" style="1" customWidth="1"/>
    <col min="16" max="16" width="13.3796296296296" style="1" customWidth="1"/>
    <col min="17" max="17" width="19.3796296296296" style="6" customWidth="1"/>
    <col min="18" max="18" width="13.6296296296296" style="1" customWidth="1"/>
    <col min="19" max="19" width="9" style="1"/>
  </cols>
  <sheetData>
    <row r="1" s="1" customFormat="1" ht="18" customHeight="1" spans="1:18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50" t="s">
        <v>16</v>
      </c>
      <c r="J1" s="51" t="s">
        <v>17</v>
      </c>
      <c r="K1" s="52" t="s">
        <v>18</v>
      </c>
      <c r="L1" s="53" t="s">
        <v>3</v>
      </c>
      <c r="M1" s="54" t="s">
        <v>4</v>
      </c>
      <c r="N1" s="55"/>
      <c r="O1" s="56" t="s">
        <v>11</v>
      </c>
      <c r="P1" s="56" t="s">
        <v>9</v>
      </c>
      <c r="Q1" s="72" t="s">
        <v>13</v>
      </c>
      <c r="R1" s="73" t="s">
        <v>15</v>
      </c>
    </row>
    <row r="2" s="1" customFormat="1" ht="18" customHeight="1" spans="1:18">
      <c r="A2" s="11">
        <v>43428</v>
      </c>
      <c r="B2" s="12" t="s">
        <v>19</v>
      </c>
      <c r="C2" s="12">
        <f>F2</f>
        <v>1172</v>
      </c>
      <c r="D2" s="12" t="s">
        <v>20</v>
      </c>
      <c r="E2" s="12">
        <v>1434</v>
      </c>
      <c r="F2" s="12">
        <v>1172</v>
      </c>
      <c r="G2" s="13">
        <f t="shared" ref="G2:G13" si="0">F2-E2</f>
        <v>-262</v>
      </c>
      <c r="H2" s="14">
        <v>3.58175755898317</v>
      </c>
      <c r="I2" s="27">
        <v>30</v>
      </c>
      <c r="J2" s="27">
        <v>550</v>
      </c>
      <c r="K2" s="14">
        <v>2.13090909090909</v>
      </c>
      <c r="L2" s="57">
        <v>365839.75</v>
      </c>
      <c r="M2" s="58">
        <v>102139.73</v>
      </c>
      <c r="N2" s="37"/>
      <c r="O2" s="12" t="s">
        <v>21</v>
      </c>
      <c r="P2" s="12" t="s">
        <v>22</v>
      </c>
      <c r="Q2" s="60">
        <f>F3</f>
        <v>3475</v>
      </c>
      <c r="R2" s="74">
        <f>H3</f>
        <v>3.39301605520933</v>
      </c>
    </row>
    <row r="3" s="1" customFormat="1" ht="18" customHeight="1" spans="1:18">
      <c r="A3" s="15"/>
      <c r="B3" s="12" t="s">
        <v>23</v>
      </c>
      <c r="C3" s="16">
        <f>F3+F4</f>
        <v>3658</v>
      </c>
      <c r="D3" s="12" t="s">
        <v>21</v>
      </c>
      <c r="E3" s="12">
        <v>3173</v>
      </c>
      <c r="F3" s="12">
        <v>3475</v>
      </c>
      <c r="G3" s="17">
        <f t="shared" si="0"/>
        <v>302</v>
      </c>
      <c r="H3" s="14">
        <v>3.39301605520933</v>
      </c>
      <c r="I3" s="12">
        <v>79</v>
      </c>
      <c r="J3" s="12">
        <v>720</v>
      </c>
      <c r="K3" s="14">
        <v>4.82638888888889</v>
      </c>
      <c r="L3" s="1">
        <v>1119257.98</v>
      </c>
      <c r="M3" s="58">
        <v>329871.112245871</v>
      </c>
      <c r="N3" s="49"/>
      <c r="O3" s="12"/>
      <c r="P3" s="12" t="s">
        <v>24</v>
      </c>
      <c r="Q3" s="60">
        <f>F16</f>
        <v>751</v>
      </c>
      <c r="R3" s="14">
        <f>H16</f>
        <v>2.9</v>
      </c>
    </row>
    <row r="4" s="1" customFormat="1" ht="18" customHeight="1" spans="1:18">
      <c r="A4" s="15"/>
      <c r="B4" s="12"/>
      <c r="C4" s="18"/>
      <c r="D4" s="12" t="s">
        <v>25</v>
      </c>
      <c r="E4" s="12">
        <v>146</v>
      </c>
      <c r="F4" s="12">
        <v>183</v>
      </c>
      <c r="G4" s="17">
        <f t="shared" si="0"/>
        <v>37</v>
      </c>
      <c r="H4" s="14">
        <v>3.75811222911625</v>
      </c>
      <c r="I4" s="12">
        <v>0</v>
      </c>
      <c r="J4" s="12">
        <v>37</v>
      </c>
      <c r="K4" s="14">
        <v>4.94594594594595</v>
      </c>
      <c r="L4" s="57">
        <v>68158.8897</v>
      </c>
      <c r="M4" s="58">
        <v>18136.47</v>
      </c>
      <c r="N4" s="49"/>
      <c r="O4" s="12"/>
      <c r="P4" s="12" t="s">
        <v>26</v>
      </c>
      <c r="Q4" s="75">
        <f>F18</f>
        <v>549</v>
      </c>
      <c r="R4" s="64">
        <f>H18</f>
        <v>2.54800357915067</v>
      </c>
    </row>
    <row r="5" s="1" customFormat="1" ht="18" customHeight="1" spans="1:18">
      <c r="A5" s="15"/>
      <c r="B5" s="16" t="s">
        <v>27</v>
      </c>
      <c r="C5" s="16">
        <f>F5+F6+F7</f>
        <v>654</v>
      </c>
      <c r="D5" s="12" t="s">
        <v>28</v>
      </c>
      <c r="E5" s="12">
        <v>399</v>
      </c>
      <c r="F5" s="12">
        <v>504</v>
      </c>
      <c r="G5" s="13">
        <f t="shared" si="0"/>
        <v>105</v>
      </c>
      <c r="H5" s="14">
        <v>3.01</v>
      </c>
      <c r="I5" s="12">
        <v>12</v>
      </c>
      <c r="J5" s="12">
        <v>119</v>
      </c>
      <c r="K5" s="14">
        <v>4.23</v>
      </c>
      <c r="L5" s="1">
        <v>229248.78</v>
      </c>
      <c r="M5" s="58">
        <v>76141.18</v>
      </c>
      <c r="N5" s="37"/>
      <c r="O5" s="12"/>
      <c r="P5" s="23" t="s">
        <v>29</v>
      </c>
      <c r="Q5" s="76">
        <f>SUM(Q2:Q4)</f>
        <v>4775</v>
      </c>
      <c r="R5" s="77">
        <f>AVERAGE(R2:R4)</f>
        <v>2.94700654478667</v>
      </c>
    </row>
    <row r="6" s="1" customFormat="1" ht="18" customHeight="1" spans="1:18">
      <c r="A6" s="15"/>
      <c r="B6" s="19"/>
      <c r="C6" s="19"/>
      <c r="D6" s="12" t="s">
        <v>30</v>
      </c>
      <c r="E6" s="12">
        <v>65</v>
      </c>
      <c r="F6" s="12">
        <v>125</v>
      </c>
      <c r="G6" s="13">
        <f t="shared" si="0"/>
        <v>60</v>
      </c>
      <c r="H6" s="14">
        <v>1.69</v>
      </c>
      <c r="I6" s="12">
        <v>4</v>
      </c>
      <c r="J6" s="12">
        <v>37</v>
      </c>
      <c r="K6" s="14">
        <v>3.38</v>
      </c>
      <c r="L6" s="57">
        <v>21722.54</v>
      </c>
      <c r="M6" s="58">
        <v>12828.19</v>
      </c>
      <c r="N6" s="37"/>
      <c r="O6" s="12" t="s">
        <v>25</v>
      </c>
      <c r="P6" s="12" t="s">
        <v>22</v>
      </c>
      <c r="Q6" s="60">
        <f>F4</f>
        <v>183</v>
      </c>
      <c r="R6" s="14">
        <f>H4</f>
        <v>3.75811222911625</v>
      </c>
    </row>
    <row r="7" s="1" customFormat="1" ht="18" customHeight="1" spans="1:18">
      <c r="A7" s="15"/>
      <c r="B7" s="18"/>
      <c r="C7" s="18"/>
      <c r="D7" s="12" t="s">
        <v>31</v>
      </c>
      <c r="E7" s="12">
        <v>25</v>
      </c>
      <c r="F7" s="12">
        <v>25</v>
      </c>
      <c r="G7" s="13">
        <f t="shared" si="0"/>
        <v>0</v>
      </c>
      <c r="H7" s="14">
        <v>1.99</v>
      </c>
      <c r="I7" s="12">
        <v>0</v>
      </c>
      <c r="J7" s="12">
        <v>30</v>
      </c>
      <c r="K7" s="14">
        <v>0.83</v>
      </c>
      <c r="L7" s="57">
        <v>8727.76</v>
      </c>
      <c r="M7" s="58">
        <v>4377.78</v>
      </c>
      <c r="O7" s="12"/>
      <c r="P7" s="12" t="s">
        <v>26</v>
      </c>
      <c r="Q7" s="75">
        <f>F19</f>
        <v>50</v>
      </c>
      <c r="R7" s="65">
        <f>H19</f>
        <v>2.82872459956223</v>
      </c>
    </row>
    <row r="8" s="1" customFormat="1" ht="18" customHeight="1" spans="1:18">
      <c r="A8" s="15"/>
      <c r="B8" s="16" t="s">
        <v>32</v>
      </c>
      <c r="C8" s="16">
        <f>F8+F9+F10+F11</f>
        <v>1657</v>
      </c>
      <c r="D8" s="12" t="s">
        <v>33</v>
      </c>
      <c r="E8" s="12">
        <v>955</v>
      </c>
      <c r="F8" s="12">
        <v>863</v>
      </c>
      <c r="G8" s="17">
        <f t="shared" si="0"/>
        <v>-92</v>
      </c>
      <c r="H8" s="14">
        <v>4.77878930964881</v>
      </c>
      <c r="I8" s="12">
        <v>29</v>
      </c>
      <c r="J8" s="12">
        <v>261</v>
      </c>
      <c r="K8" s="14">
        <v>3.30651340996169</v>
      </c>
      <c r="L8" s="57">
        <v>296938.58</v>
      </c>
      <c r="M8" s="58">
        <v>62136.78</v>
      </c>
      <c r="N8" s="37"/>
      <c r="O8" s="12"/>
      <c r="P8" s="23" t="s">
        <v>29</v>
      </c>
      <c r="Q8" s="76">
        <f>SUM(Q6:Q7)</f>
        <v>233</v>
      </c>
      <c r="R8" s="77">
        <f>AVERAGE(R6:R7)</f>
        <v>3.29341841433924</v>
      </c>
    </row>
    <row r="9" s="1" customFormat="1" ht="18" customHeight="1" spans="1:18">
      <c r="A9" s="15"/>
      <c r="B9" s="19"/>
      <c r="C9" s="19"/>
      <c r="D9" s="12" t="s">
        <v>31</v>
      </c>
      <c r="E9" s="12">
        <v>280</v>
      </c>
      <c r="F9" s="12">
        <v>269</v>
      </c>
      <c r="G9" s="17">
        <f t="shared" si="0"/>
        <v>-11</v>
      </c>
      <c r="H9" s="14">
        <v>4.8505241314301</v>
      </c>
      <c r="I9" s="12">
        <v>22</v>
      </c>
      <c r="J9" s="12">
        <v>116</v>
      </c>
      <c r="K9" s="14">
        <v>2.31896551724138</v>
      </c>
      <c r="L9" s="57">
        <v>101164.52</v>
      </c>
      <c r="M9" s="58">
        <v>20856.41</v>
      </c>
      <c r="N9" s="37"/>
      <c r="O9" s="59" t="s">
        <v>31</v>
      </c>
      <c r="P9" s="12" t="s">
        <v>34</v>
      </c>
      <c r="Q9" s="75">
        <f>F9</f>
        <v>269</v>
      </c>
      <c r="R9" s="74">
        <f>H9</f>
        <v>4.8505241314301</v>
      </c>
    </row>
    <row r="10" s="1" customFormat="1" ht="18" customHeight="1" spans="1:18">
      <c r="A10" s="15"/>
      <c r="B10" s="19"/>
      <c r="C10" s="19"/>
      <c r="D10" s="12" t="s">
        <v>35</v>
      </c>
      <c r="E10" s="12">
        <v>275</v>
      </c>
      <c r="F10" s="12">
        <v>369</v>
      </c>
      <c r="G10" s="17">
        <f t="shared" si="0"/>
        <v>94</v>
      </c>
      <c r="H10" s="14">
        <v>6.58804390147122</v>
      </c>
      <c r="I10" s="12">
        <v>16</v>
      </c>
      <c r="J10" s="12">
        <v>125</v>
      </c>
      <c r="K10" s="14">
        <v>2.952</v>
      </c>
      <c r="L10" s="57">
        <v>203553.23</v>
      </c>
      <c r="M10" s="58">
        <v>30897.37</v>
      </c>
      <c r="N10" s="37"/>
      <c r="O10" s="59"/>
      <c r="P10" s="12" t="s">
        <v>26</v>
      </c>
      <c r="Q10" s="75">
        <f>F20</f>
        <v>323</v>
      </c>
      <c r="R10" s="65">
        <f>H20</f>
        <v>2.69200552278561</v>
      </c>
    </row>
    <row r="11" s="1" customFormat="1" ht="18" customHeight="1" spans="1:18">
      <c r="A11" s="15"/>
      <c r="B11" s="19"/>
      <c r="C11" s="19"/>
      <c r="D11" s="12" t="s">
        <v>36</v>
      </c>
      <c r="E11" s="12">
        <v>129</v>
      </c>
      <c r="F11" s="12">
        <v>156</v>
      </c>
      <c r="G11" s="17">
        <f t="shared" si="0"/>
        <v>27</v>
      </c>
      <c r="H11" s="14">
        <v>10.9180299989796</v>
      </c>
      <c r="I11" s="12">
        <v>4</v>
      </c>
      <c r="J11" s="12">
        <v>39</v>
      </c>
      <c r="K11" s="14">
        <v>4</v>
      </c>
      <c r="L11" s="1">
        <v>112350.35</v>
      </c>
      <c r="M11" s="58">
        <v>10290.35</v>
      </c>
      <c r="N11" s="37"/>
      <c r="O11" s="59"/>
      <c r="P11" s="12" t="s">
        <v>37</v>
      </c>
      <c r="Q11" s="78">
        <f>F25</f>
        <v>54</v>
      </c>
      <c r="R11" s="74">
        <f>H25</f>
        <v>2.6009144574031</v>
      </c>
    </row>
    <row r="12" s="1" customFormat="1" ht="18" customHeight="1" spans="1:18">
      <c r="A12" s="15"/>
      <c r="B12" s="16" t="s">
        <v>38</v>
      </c>
      <c r="C12" s="16">
        <f>F12+F13</f>
        <v>891</v>
      </c>
      <c r="D12" s="12" t="s">
        <v>39</v>
      </c>
      <c r="E12" s="12">
        <v>547</v>
      </c>
      <c r="F12" s="12">
        <v>764</v>
      </c>
      <c r="G12" s="13">
        <f t="shared" si="0"/>
        <v>217</v>
      </c>
      <c r="H12" s="20">
        <v>3.91988715977701</v>
      </c>
      <c r="I12" s="60">
        <v>11</v>
      </c>
      <c r="J12" s="60">
        <v>54</v>
      </c>
      <c r="K12" s="83">
        <v>14.1481481481481</v>
      </c>
      <c r="L12" s="61">
        <v>337772.2098</v>
      </c>
      <c r="M12" s="58">
        <v>86168.8604881205</v>
      </c>
      <c r="N12" s="37"/>
      <c r="O12" s="59"/>
      <c r="P12" s="12" t="s">
        <v>40</v>
      </c>
      <c r="Q12" s="78">
        <f>F7</f>
        <v>25</v>
      </c>
      <c r="R12" s="74">
        <f>H7</f>
        <v>1.99</v>
      </c>
    </row>
    <row r="13" s="1" customFormat="1" ht="18" customHeight="1" spans="1:18">
      <c r="A13" s="15"/>
      <c r="B13" s="18"/>
      <c r="C13" s="18"/>
      <c r="D13" s="12" t="s">
        <v>28</v>
      </c>
      <c r="E13" s="12">
        <v>94</v>
      </c>
      <c r="F13" s="12">
        <v>127</v>
      </c>
      <c r="G13" s="13">
        <f t="shared" si="0"/>
        <v>33</v>
      </c>
      <c r="H13" s="20">
        <v>3.87570098616499</v>
      </c>
      <c r="I13" s="60">
        <v>5</v>
      </c>
      <c r="J13" s="60">
        <v>33</v>
      </c>
      <c r="K13" s="83">
        <v>3.84848484848485</v>
      </c>
      <c r="L13" s="21">
        <v>68385.959512</v>
      </c>
      <c r="M13" s="58">
        <v>17644.7976136745</v>
      </c>
      <c r="N13" s="37"/>
      <c r="O13" s="59"/>
      <c r="P13" s="23" t="s">
        <v>29</v>
      </c>
      <c r="Q13" s="60">
        <f>SUM(Q9:Q12)</f>
        <v>671</v>
      </c>
      <c r="R13" s="77">
        <f>AVERAGE(R9:R11)</f>
        <v>3.38114803720627</v>
      </c>
    </row>
    <row r="14" s="1" customFormat="1" ht="18" customHeight="1" spans="1:18">
      <c r="A14" s="22"/>
      <c r="B14" s="23" t="s">
        <v>7</v>
      </c>
      <c r="C14" s="23">
        <f t="shared" ref="C14:G14" si="1">SUM(C2:C13)</f>
        <v>8032</v>
      </c>
      <c r="D14" s="23"/>
      <c r="E14" s="23">
        <f t="shared" si="1"/>
        <v>7522</v>
      </c>
      <c r="F14" s="23">
        <f t="shared" si="1"/>
        <v>8032</v>
      </c>
      <c r="G14" s="24">
        <f t="shared" si="1"/>
        <v>510</v>
      </c>
      <c r="H14" s="25">
        <f>L14/M14</f>
        <v>3.80189533957497</v>
      </c>
      <c r="I14" s="23">
        <f>SUM(I3:I13)</f>
        <v>182</v>
      </c>
      <c r="J14" s="23">
        <f t="shared" ref="J14:M14" si="2">SUM(J2:J13)</f>
        <v>2121</v>
      </c>
      <c r="K14" s="25"/>
      <c r="L14" s="81">
        <f t="shared" si="2"/>
        <v>2933120.549012</v>
      </c>
      <c r="M14" s="67">
        <f t="shared" si="2"/>
        <v>771489.030347666</v>
      </c>
      <c r="N14" s="37"/>
      <c r="O14" s="12" t="s">
        <v>33</v>
      </c>
      <c r="P14" s="12" t="s">
        <v>34</v>
      </c>
      <c r="Q14" s="78">
        <f>F8</f>
        <v>863</v>
      </c>
      <c r="R14" s="74">
        <f>H8</f>
        <v>4.77878930964881</v>
      </c>
    </row>
    <row r="15" s="1" customFormat="1" ht="18" customHeight="1" spans="1:18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50" t="s">
        <v>16</v>
      </c>
      <c r="J15" s="51" t="s">
        <v>17</v>
      </c>
      <c r="K15" s="52" t="s">
        <v>18</v>
      </c>
      <c r="L15" s="53" t="s">
        <v>3</v>
      </c>
      <c r="M15" s="54" t="s">
        <v>4</v>
      </c>
      <c r="N15" s="55"/>
      <c r="O15" s="12"/>
      <c r="P15" s="12" t="s">
        <v>26</v>
      </c>
      <c r="Q15" s="75">
        <f>F21</f>
        <v>0</v>
      </c>
      <c r="R15" s="68"/>
    </row>
    <row r="16" s="1" customFormat="1" ht="18" customHeight="1" spans="1:18">
      <c r="A16" s="11">
        <v>43428</v>
      </c>
      <c r="B16" s="26" t="s">
        <v>41</v>
      </c>
      <c r="C16" s="26">
        <f>F16+F17</f>
        <v>1109</v>
      </c>
      <c r="D16" s="12" t="s">
        <v>21</v>
      </c>
      <c r="E16" s="27">
        <v>665</v>
      </c>
      <c r="F16" s="27">
        <v>751</v>
      </c>
      <c r="G16" s="13">
        <f t="shared" ref="G16:G27" si="3">F16-E16</f>
        <v>86</v>
      </c>
      <c r="H16" s="14">
        <v>2.9</v>
      </c>
      <c r="I16" s="12"/>
      <c r="J16" s="12">
        <v>140</v>
      </c>
      <c r="K16" s="14">
        <v>5.4</v>
      </c>
      <c r="L16" s="37">
        <v>197411.28</v>
      </c>
      <c r="M16" s="58">
        <v>68797.8522</v>
      </c>
      <c r="N16" s="37"/>
      <c r="O16" s="12"/>
      <c r="P16" s="12" t="s">
        <v>37</v>
      </c>
      <c r="Q16" s="78">
        <f>F24</f>
        <v>57</v>
      </c>
      <c r="R16" s="74">
        <f>H24</f>
        <v>2.32844119203615</v>
      </c>
    </row>
    <row r="17" s="1" customFormat="1" ht="18" customHeight="1" spans="1:18">
      <c r="A17" s="15"/>
      <c r="B17" s="28"/>
      <c r="C17" s="28"/>
      <c r="D17" s="12" t="s">
        <v>20</v>
      </c>
      <c r="E17" s="27">
        <v>331</v>
      </c>
      <c r="F17" s="27">
        <v>358</v>
      </c>
      <c r="G17" s="13">
        <f t="shared" si="3"/>
        <v>27</v>
      </c>
      <c r="H17" s="14">
        <v>2.8</v>
      </c>
      <c r="I17" s="12"/>
      <c r="J17" s="12">
        <v>69</v>
      </c>
      <c r="K17" s="14">
        <v>5.1</v>
      </c>
      <c r="L17" s="57">
        <v>109062.03</v>
      </c>
      <c r="M17" s="58">
        <v>38515.55</v>
      </c>
      <c r="N17" s="37"/>
      <c r="O17" s="12"/>
      <c r="P17" s="23" t="s">
        <v>29</v>
      </c>
      <c r="Q17" s="60">
        <f>SUM(Q14:Q16)</f>
        <v>920</v>
      </c>
      <c r="R17" s="77">
        <f>AVERAGE(R14:R16)</f>
        <v>3.55361525084248</v>
      </c>
    </row>
    <row r="18" s="1" customFormat="1" ht="18" customHeight="1" spans="1:18">
      <c r="A18" s="15"/>
      <c r="B18" s="26" t="s">
        <v>42</v>
      </c>
      <c r="C18" s="26">
        <f>SUM(F18:F22)</f>
        <v>1663</v>
      </c>
      <c r="D18" s="12" t="s">
        <v>21</v>
      </c>
      <c r="E18" s="27">
        <v>653</v>
      </c>
      <c r="F18" s="27">
        <v>549</v>
      </c>
      <c r="G18" s="13">
        <f t="shared" si="3"/>
        <v>-104</v>
      </c>
      <c r="H18" s="14">
        <v>2.54800357915067</v>
      </c>
      <c r="I18" s="12">
        <v>25</v>
      </c>
      <c r="J18" s="12">
        <v>109</v>
      </c>
      <c r="K18" s="27">
        <v>5.03669724770642</v>
      </c>
      <c r="L18" s="57">
        <v>162963.104956926</v>
      </c>
      <c r="M18" s="58">
        <v>63957.1727019499</v>
      </c>
      <c r="N18" s="49"/>
      <c r="O18" s="12" t="s">
        <v>28</v>
      </c>
      <c r="P18" s="12" t="s">
        <v>40</v>
      </c>
      <c r="Q18" s="76">
        <f>F5</f>
        <v>504</v>
      </c>
      <c r="R18" s="14">
        <f>H5</f>
        <v>3.01</v>
      </c>
    </row>
    <row r="19" s="1" customFormat="1" ht="18" customHeight="1" spans="1:18">
      <c r="A19" s="15"/>
      <c r="B19" s="28"/>
      <c r="C19" s="28"/>
      <c r="D19" s="12" t="s">
        <v>25</v>
      </c>
      <c r="E19" s="27">
        <v>62</v>
      </c>
      <c r="F19" s="27">
        <v>50</v>
      </c>
      <c r="G19" s="17">
        <f t="shared" si="3"/>
        <v>-12</v>
      </c>
      <c r="H19" s="14">
        <v>2.82872459956223</v>
      </c>
      <c r="I19" s="12">
        <v>25</v>
      </c>
      <c r="J19" s="12">
        <v>20</v>
      </c>
      <c r="K19" s="27">
        <v>2.5</v>
      </c>
      <c r="L19" s="57">
        <v>21609.6042685638</v>
      </c>
      <c r="M19" s="58">
        <v>7639.34540389972</v>
      </c>
      <c r="N19" s="49"/>
      <c r="O19" s="12"/>
      <c r="P19" s="12" t="s">
        <v>43</v>
      </c>
      <c r="Q19" s="76">
        <f>F13</f>
        <v>127</v>
      </c>
      <c r="R19" s="14">
        <f>H13</f>
        <v>3.87570098616499</v>
      </c>
    </row>
    <row r="20" s="1" customFormat="1" ht="18" customHeight="1" spans="1:18">
      <c r="A20" s="15"/>
      <c r="B20" s="28"/>
      <c r="C20" s="28"/>
      <c r="D20" s="12" t="s">
        <v>31</v>
      </c>
      <c r="E20" s="27">
        <v>355</v>
      </c>
      <c r="F20" s="27">
        <v>323</v>
      </c>
      <c r="G20" s="17">
        <f t="shared" si="3"/>
        <v>-32</v>
      </c>
      <c r="H20" s="14">
        <v>2.69200552278561</v>
      </c>
      <c r="I20" s="12">
        <v>16</v>
      </c>
      <c r="J20" s="12">
        <v>81</v>
      </c>
      <c r="K20" s="27">
        <v>3.98765432098765</v>
      </c>
      <c r="L20" s="57">
        <v>99974.8237663646</v>
      </c>
      <c r="M20" s="58">
        <v>37137.6740947075</v>
      </c>
      <c r="N20" s="49"/>
      <c r="O20" s="12"/>
      <c r="P20" s="12" t="s">
        <v>37</v>
      </c>
      <c r="Q20" s="79">
        <f>F23</f>
        <v>193</v>
      </c>
      <c r="R20" s="74">
        <f>H23</f>
        <v>3.03253208740631</v>
      </c>
    </row>
    <row r="21" s="1" customFormat="1" ht="18" customHeight="1" spans="1:18">
      <c r="A21" s="15"/>
      <c r="B21" s="28"/>
      <c r="C21" s="28"/>
      <c r="D21" s="12" t="s">
        <v>33</v>
      </c>
      <c r="E21" s="27">
        <v>0</v>
      </c>
      <c r="F21" s="27">
        <v>0</v>
      </c>
      <c r="G21" s="17">
        <f t="shared" si="3"/>
        <v>0</v>
      </c>
      <c r="H21" s="14"/>
      <c r="I21" s="12">
        <v>0</v>
      </c>
      <c r="J21" s="12">
        <v>0</v>
      </c>
      <c r="K21" s="27"/>
      <c r="L21" s="57">
        <v>0</v>
      </c>
      <c r="M21" s="58">
        <v>0</v>
      </c>
      <c r="N21" s="49"/>
      <c r="O21" s="12"/>
      <c r="P21" s="23" t="s">
        <v>29</v>
      </c>
      <c r="Q21" s="76">
        <f>Q20+Q19+Q18</f>
        <v>824</v>
      </c>
      <c r="R21" s="77">
        <f>AVERAGE(R18:R20)</f>
        <v>3.30607769119043</v>
      </c>
    </row>
    <row r="22" s="1" customFormat="1" ht="18" customHeight="1" spans="1:18">
      <c r="A22" s="15"/>
      <c r="B22" s="29"/>
      <c r="C22" s="29"/>
      <c r="D22" s="12" t="s">
        <v>20</v>
      </c>
      <c r="E22" s="27">
        <v>761</v>
      </c>
      <c r="F22" s="27">
        <v>741</v>
      </c>
      <c r="G22" s="13">
        <f t="shared" si="3"/>
        <v>-20</v>
      </c>
      <c r="H22" s="14">
        <v>2.931517854751</v>
      </c>
      <c r="I22" s="12">
        <v>30</v>
      </c>
      <c r="J22" s="12">
        <v>142</v>
      </c>
      <c r="K22" s="27">
        <v>5.21830985915493</v>
      </c>
      <c r="L22" s="57">
        <v>232118.849436308</v>
      </c>
      <c r="M22" s="58">
        <v>79180.4317548746</v>
      </c>
      <c r="N22" s="49"/>
      <c r="O22" s="16" t="s">
        <v>20</v>
      </c>
      <c r="P22" s="12" t="s">
        <v>44</v>
      </c>
      <c r="Q22" s="78">
        <f>F2</f>
        <v>1172</v>
      </c>
      <c r="R22" s="14">
        <f>H2</f>
        <v>3.58175755898317</v>
      </c>
    </row>
    <row r="23" s="1" customFormat="1" ht="18" customHeight="1" spans="1:19">
      <c r="A23" s="15"/>
      <c r="B23" s="26" t="s">
        <v>45</v>
      </c>
      <c r="C23" s="26">
        <f>SUM(F23:F26)</f>
        <v>515</v>
      </c>
      <c r="D23" s="30" t="s">
        <v>28</v>
      </c>
      <c r="E23" s="12">
        <v>211</v>
      </c>
      <c r="F23" s="12">
        <v>193</v>
      </c>
      <c r="G23" s="17">
        <f t="shared" si="3"/>
        <v>-18</v>
      </c>
      <c r="H23" s="82">
        <v>3.03253208740631</v>
      </c>
      <c r="I23" s="12">
        <v>11</v>
      </c>
      <c r="J23" s="12">
        <v>47</v>
      </c>
      <c r="K23" s="14">
        <v>4.1063829787234</v>
      </c>
      <c r="L23" s="57">
        <v>87146.39012625</v>
      </c>
      <c r="M23" s="58">
        <v>28737.17</v>
      </c>
      <c r="N23" s="37"/>
      <c r="O23" s="19"/>
      <c r="P23" s="31" t="s">
        <v>26</v>
      </c>
      <c r="Q23" s="78">
        <f>F22</f>
        <v>741</v>
      </c>
      <c r="R23" s="14">
        <f>H22</f>
        <v>2.931517854751</v>
      </c>
      <c r="S23" s="37"/>
    </row>
    <row r="24" s="1" customFormat="1" ht="18" customHeight="1" spans="1:18">
      <c r="A24" s="15"/>
      <c r="B24" s="28"/>
      <c r="C24" s="28"/>
      <c r="D24" s="30" t="s">
        <v>33</v>
      </c>
      <c r="E24" s="12">
        <v>71</v>
      </c>
      <c r="F24" s="12">
        <v>57</v>
      </c>
      <c r="G24" s="13">
        <f t="shared" si="3"/>
        <v>-14</v>
      </c>
      <c r="H24" s="82">
        <v>2.32844119203615</v>
      </c>
      <c r="I24" s="12">
        <v>15</v>
      </c>
      <c r="J24" s="12">
        <v>46</v>
      </c>
      <c r="K24" s="14">
        <v>1.23913043478261</v>
      </c>
      <c r="L24" s="57">
        <v>18874.647</v>
      </c>
      <c r="M24" s="58">
        <v>8106.13</v>
      </c>
      <c r="N24" s="37"/>
      <c r="O24" s="19"/>
      <c r="P24" s="31" t="s">
        <v>24</v>
      </c>
      <c r="Q24" s="78">
        <f>F17</f>
        <v>358</v>
      </c>
      <c r="R24" s="14">
        <f>H17</f>
        <v>2.8</v>
      </c>
    </row>
    <row r="25" s="1" customFormat="1" ht="18" customHeight="1" spans="1:18">
      <c r="A25" s="15"/>
      <c r="B25" s="28"/>
      <c r="C25" s="28"/>
      <c r="D25" s="30" t="s">
        <v>31</v>
      </c>
      <c r="E25" s="12">
        <v>61</v>
      </c>
      <c r="F25" s="12">
        <v>54</v>
      </c>
      <c r="G25" s="13">
        <f t="shared" si="3"/>
        <v>-7</v>
      </c>
      <c r="H25" s="82">
        <v>2.6009144574031</v>
      </c>
      <c r="I25" s="12">
        <v>15</v>
      </c>
      <c r="J25" s="12">
        <v>29</v>
      </c>
      <c r="K25" s="14">
        <v>1.86206896551724</v>
      </c>
      <c r="L25" s="57">
        <v>17606.6043188</v>
      </c>
      <c r="M25" s="58">
        <v>6769.39</v>
      </c>
      <c r="N25" s="37"/>
      <c r="O25" s="19"/>
      <c r="P25" s="31" t="s">
        <v>46</v>
      </c>
      <c r="Q25" s="78">
        <f>F27</f>
        <v>108</v>
      </c>
      <c r="R25" s="14">
        <f>H27</f>
        <v>2.4</v>
      </c>
    </row>
    <row r="26" s="1" customFormat="1" ht="18" customHeight="1" spans="1:18">
      <c r="A26" s="15"/>
      <c r="B26" s="28"/>
      <c r="C26" s="28"/>
      <c r="D26" s="30" t="s">
        <v>47</v>
      </c>
      <c r="E26" s="12">
        <v>169</v>
      </c>
      <c r="F26" s="12">
        <v>211</v>
      </c>
      <c r="G26" s="13">
        <f t="shared" si="3"/>
        <v>42</v>
      </c>
      <c r="H26" s="82">
        <v>1.93544883457648</v>
      </c>
      <c r="I26" s="12">
        <v>21</v>
      </c>
      <c r="J26" s="12">
        <v>57</v>
      </c>
      <c r="K26" s="62">
        <v>3.75438596491228</v>
      </c>
      <c r="L26" s="57">
        <v>69802.988006883</v>
      </c>
      <c r="M26" s="58">
        <v>36065.53</v>
      </c>
      <c r="N26" s="37"/>
      <c r="O26" s="18"/>
      <c r="P26" s="23" t="s">
        <v>29</v>
      </c>
      <c r="Q26" s="60">
        <f>SUM(Q22:Q25)</f>
        <v>2379</v>
      </c>
      <c r="R26" s="80">
        <f>AVERAGE(R22:R25)</f>
        <v>2.92831885343354</v>
      </c>
    </row>
    <row r="27" s="1" customFormat="1" ht="18" customHeight="1" spans="1:18">
      <c r="A27" s="15"/>
      <c r="B27" s="31" t="s">
        <v>48</v>
      </c>
      <c r="C27" s="31">
        <f>F27</f>
        <v>108</v>
      </c>
      <c r="D27" s="30" t="s">
        <v>20</v>
      </c>
      <c r="E27" s="12">
        <v>100</v>
      </c>
      <c r="F27" s="12">
        <v>108</v>
      </c>
      <c r="G27" s="13">
        <f t="shared" si="3"/>
        <v>8</v>
      </c>
      <c r="H27" s="62">
        <v>2.4</v>
      </c>
      <c r="I27" s="12">
        <v>0</v>
      </c>
      <c r="J27" s="12">
        <v>94</v>
      </c>
      <c r="K27" s="62">
        <v>1.15</v>
      </c>
      <c r="L27" s="57">
        <v>36904.37</v>
      </c>
      <c r="M27" s="58">
        <v>15281.45</v>
      </c>
      <c r="N27" s="49"/>
      <c r="O27" s="12" t="s">
        <v>49</v>
      </c>
      <c r="P27" s="12" t="s">
        <v>43</v>
      </c>
      <c r="Q27" s="12">
        <f>F12</f>
        <v>764</v>
      </c>
      <c r="R27" s="14">
        <f>H12</f>
        <v>3.91988715977701</v>
      </c>
    </row>
    <row r="28" s="1" customFormat="1" ht="18" customHeight="1" spans="1:18">
      <c r="A28" s="15"/>
      <c r="B28" s="23"/>
      <c r="C28" s="23">
        <f t="shared" ref="C28:G28" si="4">SUM(C16:C27)</f>
        <v>3395</v>
      </c>
      <c r="D28" s="23"/>
      <c r="E28" s="23">
        <f t="shared" si="4"/>
        <v>3439</v>
      </c>
      <c r="F28" s="23">
        <f t="shared" si="4"/>
        <v>3395</v>
      </c>
      <c r="G28" s="32">
        <f t="shared" si="4"/>
        <v>-44</v>
      </c>
      <c r="H28" s="25">
        <f>L28/M28</f>
        <v>2.69991776332292</v>
      </c>
      <c r="I28" s="66">
        <f t="shared" ref="I28:M28" si="5">SUM(I16:I27)</f>
        <v>158</v>
      </c>
      <c r="J28" s="66">
        <f t="shared" si="5"/>
        <v>834</v>
      </c>
      <c r="K28" s="25"/>
      <c r="L28" s="67">
        <f t="shared" si="5"/>
        <v>1053474.6918801</v>
      </c>
      <c r="M28" s="67">
        <f t="shared" si="5"/>
        <v>390187.696155432</v>
      </c>
      <c r="N28"/>
      <c r="O28" s="14" t="s">
        <v>30</v>
      </c>
      <c r="P28" s="12" t="s">
        <v>40</v>
      </c>
      <c r="Q28" s="60">
        <f>F6</f>
        <v>125</v>
      </c>
      <c r="R28" s="14">
        <f>H7</f>
        <v>1.99</v>
      </c>
    </row>
    <row r="29" s="1" customFormat="1" ht="18" customHeight="1" spans="1:18">
      <c r="A29" s="22"/>
      <c r="B29" s="12" t="s">
        <v>50</v>
      </c>
      <c r="C29" s="12"/>
      <c r="D29" s="12"/>
      <c r="E29" s="33">
        <f t="shared" ref="E29:G29" si="6">E28+E14</f>
        <v>10961</v>
      </c>
      <c r="F29" s="33">
        <f t="shared" si="6"/>
        <v>11427</v>
      </c>
      <c r="G29" s="34">
        <f t="shared" si="6"/>
        <v>466</v>
      </c>
      <c r="H29" s="14">
        <f>L29/M29</f>
        <v>3.43175958503759</v>
      </c>
      <c r="I29" s="69">
        <f t="shared" ref="I29:M29" si="7">I28+I14</f>
        <v>340</v>
      </c>
      <c r="J29" s="69">
        <f t="shared" si="7"/>
        <v>2955</v>
      </c>
      <c r="K29" s="14"/>
      <c r="L29" s="58">
        <f t="shared" si="7"/>
        <v>3986595.2408921</v>
      </c>
      <c r="M29" s="58">
        <f t="shared" si="7"/>
        <v>1161676.7265031</v>
      </c>
      <c r="N29" s="37"/>
      <c r="O29" s="14"/>
      <c r="P29" s="12" t="s">
        <v>37</v>
      </c>
      <c r="Q29" s="60">
        <f>F26</f>
        <v>211</v>
      </c>
      <c r="R29" s="14">
        <f>H26</f>
        <v>1.93544883457648</v>
      </c>
    </row>
    <row r="30" s="1" customFormat="1" ht="18" customHeight="1" spans="1:18">
      <c r="A30" s="35"/>
      <c r="B30" s="5"/>
      <c r="C30" s="5"/>
      <c r="D30" s="5"/>
      <c r="E30" s="5"/>
      <c r="F30" s="36"/>
      <c r="G30" s="37"/>
      <c r="N30" s="37"/>
      <c r="O30" s="14" t="s">
        <v>51</v>
      </c>
      <c r="P30" s="12" t="s">
        <v>34</v>
      </c>
      <c r="Q30" s="78">
        <f>F10</f>
        <v>369</v>
      </c>
      <c r="R30" s="74">
        <f>H10</f>
        <v>6.58804390147122</v>
      </c>
    </row>
    <row r="31" s="1" customFormat="1" ht="18" customHeight="1" spans="1:18">
      <c r="A31" s="38"/>
      <c r="B31" s="39"/>
      <c r="C31" s="39"/>
      <c r="D31" s="5"/>
      <c r="E31" s="40"/>
      <c r="F31" s="36"/>
      <c r="G31" s="37"/>
      <c r="H31" s="4"/>
      <c r="I31" s="4"/>
      <c r="J31" s="4"/>
      <c r="K31" s="4"/>
      <c r="M31" s="4"/>
      <c r="N31" s="5"/>
      <c r="O31" s="14" t="s">
        <v>36</v>
      </c>
      <c r="P31" s="14" t="s">
        <v>34</v>
      </c>
      <c r="Q31" s="60">
        <f>F11</f>
        <v>156</v>
      </c>
      <c r="R31" s="74">
        <f>H11</f>
        <v>10.9180299989796</v>
      </c>
    </row>
    <row r="32" s="1" customFormat="1" ht="18" customHeight="1" spans="1:18">
      <c r="A32" s="38"/>
      <c r="B32" s="41"/>
      <c r="C32" s="41"/>
      <c r="D32" s="41"/>
      <c r="E32" s="41"/>
      <c r="F32" s="41"/>
      <c r="G32" s="37"/>
      <c r="N32" s="37"/>
      <c r="O32" s="37"/>
      <c r="P32" s="37"/>
      <c r="Q32" s="6">
        <f>Q31+Q30+Q29+Q28+Q27+Q26+Q21+Q17+Q13+Q8+Q5</f>
        <v>11427</v>
      </c>
      <c r="R32" s="1">
        <f>R31+R28+R27+R24+R23+R22+R30+R20+R19+R18+R16+R15+R14+R11+R10+R9+R7+R6+R4+R3+R2+R25+R29</f>
        <v>79.6614494584521</v>
      </c>
    </row>
    <row r="33" s="1" customFormat="1" ht="18" customHeight="1" spans="1:17">
      <c r="A33" s="38"/>
      <c r="B33"/>
      <c r="G33" s="37"/>
      <c r="H33" s="4"/>
      <c r="I33" s="4"/>
      <c r="J33" s="4"/>
      <c r="K33" s="4"/>
      <c r="L33" s="5"/>
      <c r="M33" s="4"/>
      <c r="N33" s="5"/>
      <c r="O33" s="37"/>
      <c r="P33" s="37"/>
      <c r="Q33" s="6"/>
    </row>
    <row r="34" s="1" customFormat="1" ht="18" customHeight="1" spans="1:17">
      <c r="A34" s="38"/>
      <c r="B34"/>
      <c r="C34" s="5"/>
      <c r="D34" s="36"/>
      <c r="E34" s="5"/>
      <c r="F34" s="36"/>
      <c r="G34" s="42"/>
      <c r="H34" s="42"/>
      <c r="I34" s="42"/>
      <c r="J34" s="42"/>
      <c r="K34" s="42"/>
      <c r="L34" s="5"/>
      <c r="M34" s="42"/>
      <c r="N34" s="37"/>
      <c r="O34" s="37"/>
      <c r="P34" s="70"/>
      <c r="Q34" s="37"/>
    </row>
    <row r="35" s="1" customFormat="1" ht="18" customHeight="1" spans="1:16">
      <c r="A35" s="38"/>
      <c r="B35"/>
      <c r="C35" s="43"/>
      <c r="D35" s="5"/>
      <c r="E35" s="5"/>
      <c r="F35" s="5"/>
      <c r="G35" s="42"/>
      <c r="H35" s="42">
        <f>H25+H24+H23+H22+H21+H20+H19+H18+H17+H16+H13+H12+H11+H10+H9+H8+H7+H5+H4+H3+H2+H26+H27</f>
        <v>79.6614494584521</v>
      </c>
      <c r="I35" s="42"/>
      <c r="J35" s="42"/>
      <c r="K35" s="42"/>
      <c r="L35" s="5"/>
      <c r="M35" s="42"/>
      <c r="N35" s="49"/>
      <c r="O35" s="37"/>
      <c r="P35" s="37"/>
    </row>
    <row r="36" s="1" customFormat="1" ht="18" customHeight="1" spans="1:15">
      <c r="A36" s="38"/>
      <c r="B36"/>
      <c r="C36" s="43"/>
      <c r="D36" s="5"/>
      <c r="E36" s="5"/>
      <c r="F36" s="42"/>
      <c r="G36" s="42"/>
      <c r="H36" s="44"/>
      <c r="I36" s="44"/>
      <c r="J36" s="44"/>
      <c r="K36" s="44"/>
      <c r="L36" s="5"/>
      <c r="M36" s="44"/>
      <c r="N36" s="49"/>
      <c r="O36" s="49"/>
    </row>
    <row r="37" s="1" customFormat="1" ht="18" customHeight="1" spans="1:15">
      <c r="A37" s="45"/>
      <c r="B37"/>
      <c r="C37" s="43"/>
      <c r="D37" s="5"/>
      <c r="E37" s="5"/>
      <c r="F37" s="42"/>
      <c r="G37" s="5"/>
      <c r="H37" s="5"/>
      <c r="I37" s="5"/>
      <c r="J37" s="5"/>
      <c r="K37" s="5"/>
      <c r="L37" s="5"/>
      <c r="M37" s="5"/>
      <c r="N37" s="49"/>
      <c r="O37" s="49"/>
    </row>
    <row r="38" s="1" customFormat="1" ht="18" customHeight="1" spans="1:15">
      <c r="A38" s="45"/>
      <c r="B38"/>
      <c r="C38" s="43"/>
      <c r="D38" s="5"/>
      <c r="E38" s="5"/>
      <c r="F38" s="5"/>
      <c r="G38" s="5"/>
      <c r="H38" s="46"/>
      <c r="I38" s="46"/>
      <c r="J38" s="46"/>
      <c r="K38" s="46"/>
      <c r="L38" s="5"/>
      <c r="M38" s="46"/>
      <c r="N38" s="49"/>
      <c r="O38" s="49"/>
    </row>
    <row r="39" s="1" customFormat="1" ht="18" customHeight="1" spans="1:16">
      <c r="A39" s="45"/>
      <c r="B39"/>
      <c r="C39" s="43"/>
      <c r="D39" s="42"/>
      <c r="E39" s="5"/>
      <c r="F39" s="42"/>
      <c r="G39" s="42"/>
      <c r="H39" s="42"/>
      <c r="I39" s="42"/>
      <c r="J39" s="42"/>
      <c r="K39" s="42"/>
      <c r="L39" s="5"/>
      <c r="M39" s="42"/>
      <c r="N39" s="46"/>
      <c r="O39" s="37"/>
      <c r="P39" s="6"/>
    </row>
    <row r="40" s="1" customFormat="1" ht="18" customHeight="1" spans="1:16">
      <c r="A40" s="45"/>
      <c r="B40" s="5"/>
      <c r="C40" s="5"/>
      <c r="D40" s="42"/>
      <c r="E40" s="5"/>
      <c r="F40" s="42"/>
      <c r="G40" s="5"/>
      <c r="H40" s="47"/>
      <c r="I40" s="47"/>
      <c r="J40" s="47"/>
      <c r="K40" s="47"/>
      <c r="L40" s="5"/>
      <c r="M40" s="47"/>
      <c r="N40" s="5"/>
      <c r="O40" s="5"/>
      <c r="P40" s="6"/>
    </row>
    <row r="41" s="1" customFormat="1" ht="18" customHeight="1" spans="1:15">
      <c r="A41" s="45"/>
      <c r="B41" s="5"/>
      <c r="C41" s="5"/>
      <c r="D41" s="42"/>
      <c r="E41" s="5"/>
      <c r="F41" s="42"/>
      <c r="G41" s="5"/>
      <c r="H41" s="48"/>
      <c r="I41" s="48"/>
      <c r="J41" s="48"/>
      <c r="K41" s="48"/>
      <c r="L41" s="37"/>
      <c r="M41" s="48"/>
      <c r="N41" s="47"/>
      <c r="O41" s="5"/>
    </row>
    <row r="42" s="1" customFormat="1" ht="18" customHeight="1" spans="1:14">
      <c r="A42" s="38" t="s">
        <v>60</v>
      </c>
      <c r="B42" s="42"/>
      <c r="C42" s="42"/>
      <c r="D42" s="42"/>
      <c r="E42" s="42"/>
      <c r="F42" s="42"/>
      <c r="G42" s="5"/>
      <c r="H42" s="48"/>
      <c r="I42" s="48"/>
      <c r="J42" s="48"/>
      <c r="K42" s="48"/>
      <c r="L42" s="37"/>
      <c r="M42" s="48"/>
      <c r="N42" s="48"/>
    </row>
    <row r="43" s="1" customFormat="1" ht="18" customHeight="1" spans="1:14">
      <c r="A43" s="49" t="s">
        <v>61</v>
      </c>
      <c r="B43" s="49" t="s">
        <v>62</v>
      </c>
      <c r="C43" s="49" t="s">
        <v>63</v>
      </c>
      <c r="D43" s="5"/>
      <c r="E43" s="5"/>
      <c r="F43" s="42"/>
      <c r="G43" s="42"/>
      <c r="H43" s="42"/>
      <c r="I43" s="42"/>
      <c r="J43" s="42"/>
      <c r="K43" s="42"/>
      <c r="L43" s="70"/>
      <c r="M43" s="42"/>
      <c r="N43" s="48"/>
    </row>
    <row r="44" s="1" customFormat="1" ht="18" customHeight="1" spans="1:15">
      <c r="A44" s="49" t="s">
        <v>64</v>
      </c>
      <c r="B44" s="49" t="s">
        <v>65</v>
      </c>
      <c r="C44" s="49">
        <v>6.97487235</v>
      </c>
      <c r="D44" s="5"/>
      <c r="E44" s="5"/>
      <c r="F44" s="5"/>
      <c r="G44" s="5"/>
      <c r="H44" s="46"/>
      <c r="I44" s="46"/>
      <c r="J44" s="46"/>
      <c r="K44" s="46"/>
      <c r="L44" s="42"/>
      <c r="M44" s="46"/>
      <c r="N44" s="5"/>
      <c r="O44" s="37"/>
    </row>
    <row r="45" s="1" customFormat="1" ht="18" customHeight="1" spans="1:17">
      <c r="A45" s="49" t="s">
        <v>66</v>
      </c>
      <c r="B45" s="49" t="s">
        <v>67</v>
      </c>
      <c r="C45" s="49">
        <v>0.88897875</v>
      </c>
      <c r="D45" s="5"/>
      <c r="E45" s="5"/>
      <c r="F45" s="5"/>
      <c r="G45" s="47"/>
      <c r="H45" s="37"/>
      <c r="I45" s="37"/>
      <c r="J45" s="37"/>
      <c r="K45" s="37"/>
      <c r="L45" s="5"/>
      <c r="M45" s="37"/>
      <c r="N45" s="46"/>
      <c r="O45" s="37"/>
      <c r="Q45" s="6"/>
    </row>
    <row r="46" s="1" customFormat="1" ht="18" customHeight="1" spans="1:15">
      <c r="A46" s="49" t="s">
        <v>68</v>
      </c>
      <c r="B46" s="49" t="s">
        <v>69</v>
      </c>
      <c r="C46" s="49">
        <v>0.06168455</v>
      </c>
      <c r="D46" s="42"/>
      <c r="E46" s="5"/>
      <c r="F46" s="5"/>
      <c r="G46" s="5"/>
      <c r="H46" s="5"/>
      <c r="I46" s="71"/>
      <c r="J46" s="71"/>
      <c r="K46" s="71"/>
      <c r="L46" s="5"/>
      <c r="M46" s="5"/>
      <c r="N46" s="37"/>
      <c r="O46" s="37"/>
    </row>
    <row r="47" s="1" customFormat="1" ht="18" customHeight="1" spans="1:17">
      <c r="A47" s="49" t="s">
        <v>70</v>
      </c>
      <c r="B47" s="49" t="s">
        <v>71</v>
      </c>
      <c r="C47" s="49">
        <v>1.8962</v>
      </c>
      <c r="D47" s="42"/>
      <c r="E47" s="5"/>
      <c r="F47" s="5"/>
      <c r="G47" s="5"/>
      <c r="H47" s="5"/>
      <c r="I47" s="5"/>
      <c r="J47" s="5"/>
      <c r="K47" s="5"/>
      <c r="L47" s="5"/>
      <c r="M47" s="5"/>
      <c r="N47" s="5"/>
      <c r="O47" s="37"/>
      <c r="Q47" s="6"/>
    </row>
    <row r="48" s="1" customFormat="1" ht="18" customHeight="1" spans="1:14">
      <c r="A48" s="49" t="s">
        <v>72</v>
      </c>
      <c r="B48" s="49" t="s">
        <v>73</v>
      </c>
      <c r="C48" s="49">
        <v>0.2251</v>
      </c>
      <c r="D48" s="42"/>
      <c r="L48" s="5"/>
      <c r="N48" s="5"/>
    </row>
    <row r="49" s="1" customFormat="1" ht="18" customHeight="1" spans="1:14">
      <c r="A49" s="49" t="s">
        <v>74</v>
      </c>
      <c r="B49" s="49" t="s">
        <v>75</v>
      </c>
      <c r="C49" s="49">
        <v>5.03621405</v>
      </c>
      <c r="D49" s="42"/>
      <c r="F49" s="3"/>
      <c r="G49" s="4"/>
      <c r="H49" s="5"/>
      <c r="I49" s="5"/>
      <c r="J49" s="5"/>
      <c r="K49" s="5"/>
      <c r="L49" s="5"/>
      <c r="M49" s="5"/>
      <c r="N49" s="5"/>
    </row>
    <row r="50" s="1" customFormat="1" ht="18" customHeight="1" spans="1:14">
      <c r="A50" s="49" t="s">
        <v>76</v>
      </c>
      <c r="B50" s="49" t="s">
        <v>77</v>
      </c>
      <c r="C50" s="49">
        <v>0.2093</v>
      </c>
      <c r="F50" s="3"/>
      <c r="G50" s="4"/>
      <c r="H50" s="5"/>
      <c r="I50" s="5"/>
      <c r="J50" s="5"/>
      <c r="K50" s="5"/>
      <c r="L50" s="5"/>
      <c r="M50" s="5"/>
      <c r="N50" s="5"/>
    </row>
    <row r="51" s="1" customFormat="1" ht="18" customHeight="1" spans="1:17">
      <c r="A51" s="49" t="s">
        <v>78</v>
      </c>
      <c r="B51" s="49" t="s">
        <v>79</v>
      </c>
      <c r="C51" s="49">
        <v>0.8637</v>
      </c>
      <c r="F51" s="3"/>
      <c r="G51" s="4"/>
      <c r="H51" s="5"/>
      <c r="I51" s="5"/>
      <c r="J51" s="5"/>
      <c r="K51" s="5"/>
      <c r="L51" s="5"/>
      <c r="M51" s="5"/>
      <c r="N51" s="5"/>
      <c r="Q51" s="6"/>
    </row>
    <row r="52" s="1" customFormat="1" ht="18" customHeight="1" spans="1:17">
      <c r="A52" s="49" t="s">
        <v>80</v>
      </c>
      <c r="B52" s="49" t="s">
        <v>81</v>
      </c>
      <c r="C52" s="49">
        <v>1.6659</v>
      </c>
      <c r="N52" s="5"/>
      <c r="Q52" s="6"/>
    </row>
    <row r="53" s="1" customFormat="1" ht="18" customHeight="1" spans="1:17">
      <c r="A53" s="49" t="s">
        <v>82</v>
      </c>
      <c r="B53" s="49" t="s">
        <v>83</v>
      </c>
      <c r="C53" s="49">
        <v>7.90901855</v>
      </c>
      <c r="N53" s="5"/>
      <c r="Q53" s="6"/>
    </row>
    <row r="54" s="1" customFormat="1" ht="18" customHeight="1" spans="1:17">
      <c r="A54" s="49" t="s">
        <v>84</v>
      </c>
      <c r="B54" s="49" t="s">
        <v>85</v>
      </c>
      <c r="C54" s="49">
        <v>0.000457</v>
      </c>
      <c r="N54" s="5"/>
      <c r="Q54" s="6"/>
    </row>
    <row r="55" ht="15.6" spans="1:3">
      <c r="A55" s="49" t="s">
        <v>86</v>
      </c>
      <c r="B55" s="49" t="s">
        <v>87</v>
      </c>
      <c r="C55" s="49">
        <v>1.8567</v>
      </c>
    </row>
    <row r="56" ht="15.6" spans="1:3">
      <c r="A56" s="49" t="s">
        <v>88</v>
      </c>
      <c r="B56" s="49" t="s">
        <v>89</v>
      </c>
      <c r="C56" s="49">
        <v>4.9463</v>
      </c>
    </row>
    <row r="57" ht="15.6" spans="1:3">
      <c r="A57" s="49" t="s">
        <v>90</v>
      </c>
      <c r="B57" s="49" t="s">
        <v>91</v>
      </c>
      <c r="C57" s="49">
        <v>8.8875867</v>
      </c>
    </row>
  </sheetData>
  <mergeCells count="24">
    <mergeCell ref="B29:D29"/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C3:C4"/>
    <mergeCell ref="C5:C7"/>
    <mergeCell ref="C8:C11"/>
    <mergeCell ref="C12:C13"/>
    <mergeCell ref="C16:C17"/>
    <mergeCell ref="C18:C22"/>
    <mergeCell ref="C23:C26"/>
    <mergeCell ref="O2:O5"/>
    <mergeCell ref="O6:O8"/>
    <mergeCell ref="O9:O13"/>
    <mergeCell ref="O14:O17"/>
    <mergeCell ref="O18:O21"/>
    <mergeCell ref="O22:O26"/>
    <mergeCell ref="O28:O29"/>
  </mergeCells>
  <conditionalFormatting sqref="Q2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{9a71850d-e9ed-4c92-ae7f-cb8938ae32b7}</x14:id>
        </ext>
      </extLst>
    </cfRule>
  </conditionalFormatting>
  <conditionalFormatting sqref="Q2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{05ecca91-6f7b-4ce2-ac07-c754799f3d5f}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{56319054-72ee-40f1-be27-45ebf58f53d4}</x14:id>
        </ext>
      </extLst>
    </cfRule>
  </conditionalFormatting>
  <conditionalFormatting sqref="R30">
    <cfRule type="aboveAverage" dxfId="0" priority="16"/>
    <cfRule type="aboveAverage" dxfId="1" priority="15" aboveAverage="0"/>
  </conditionalFormatting>
  <conditionalFormatting sqref="R31">
    <cfRule type="aboveAverage" dxfId="0" priority="2"/>
    <cfRule type="aboveAverage" dxfId="1" priority="1" aboveAverage="0"/>
  </conditionalFormatting>
  <conditionalFormatting sqref="Q2:Q5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{b852dd51-b3f4-4750-844f-8572da6b822e}</x14:id>
        </ext>
      </extLst>
    </cfRule>
  </conditionalFormatting>
  <conditionalFormatting sqref="Q6:Q8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{2dc0f6f0-b722-4c21-a2fd-c1f4ce85d6da}</x14:id>
        </ext>
      </extLst>
    </cfRule>
  </conditionalFormatting>
  <conditionalFormatting sqref="Q9:Q1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{d762a5c9-1e8c-40d7-91be-1749f465c555}</x14:id>
        </ext>
      </extLst>
    </cfRule>
  </conditionalFormatting>
  <conditionalFormatting sqref="Q14:Q17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{168715e7-d80e-4160-8a1a-157c6c467b6f}</x14:id>
        </ext>
      </extLst>
    </cfRule>
  </conditionalFormatting>
  <conditionalFormatting sqref="Q18:Q2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{c2b9f91e-90fd-47a8-8c61-1b393b262e1c}</x14:id>
        </ext>
      </extLst>
    </cfRule>
  </conditionalFormatting>
  <conditionalFormatting sqref="Q22:Q2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{3511bd37-3e2a-4635-b840-50c843729b6d}</x14:id>
        </ext>
      </extLst>
    </cfRule>
  </conditionalFormatting>
  <conditionalFormatting sqref="Q23:Q2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{bdd29eaa-6192-4969-80ff-2b871647c52b}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{7c9f35d0-3aa5-4b87-bb1c-2062aad40ace}</x14:id>
        </ext>
      </extLst>
    </cfRule>
  </conditionalFormatting>
  <conditionalFormatting sqref="R3:R4">
    <cfRule type="aboveAverage" dxfId="0" priority="24"/>
    <cfRule type="aboveAverage" dxfId="1" priority="23" aboveAverage="0"/>
  </conditionalFormatting>
  <conditionalFormatting sqref="R6:R7">
    <cfRule type="aboveAverage" dxfId="0" priority="22"/>
    <cfRule type="aboveAverage" dxfId="1" priority="21" aboveAverage="0"/>
  </conditionalFormatting>
  <conditionalFormatting sqref="R9:R12">
    <cfRule type="aboveAverage" dxfId="0" priority="18"/>
    <cfRule type="aboveAverage" dxfId="1" priority="17" aboveAverage="0"/>
  </conditionalFormatting>
  <conditionalFormatting sqref="R14:R16">
    <cfRule type="aboveAverage" dxfId="0" priority="20"/>
    <cfRule type="aboveAverage" dxfId="1" priority="19" aboveAverage="0"/>
  </conditionalFormatting>
  <conditionalFormatting sqref="R18:R21">
    <cfRule type="aboveAverage" dxfId="0" priority="14"/>
    <cfRule type="aboveAverage" dxfId="1" priority="13" aboveAverage="0"/>
  </conditionalFormatting>
  <conditionalFormatting sqref="R22:R25">
    <cfRule type="aboveAverage" dxfId="0" priority="28"/>
    <cfRule type="aboveAverage" dxfId="1" priority="27" aboveAverage="0"/>
  </conditionalFormatting>
  <conditionalFormatting sqref="Q22 Q2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{cf706947-863c-4d44-a332-9d825584ee62}</x14:id>
        </ext>
      </extLst>
    </cfRule>
  </conditionalFormatting>
  <pageMargins left="0.75" right="0.75" top="1" bottom="1" header="0.511805555555556" footer="0.511805555555556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71850d-e9ed-4c92-ae7f-cb8938ae32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type="dataBar" id="{05ecca91-6f7b-4ce2-ac07-c754799f3d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56319054-72ee-40f1-be27-45ebf58f53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type="dataBar" id="{b852dd51-b3f4-4750-844f-8572da6b82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type="dataBar" id="{2dc0f6f0-b722-4c21-a2fd-c1f4ce85d6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type="dataBar" id="{d762a5c9-1e8c-40d7-91be-1749f465c5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type="dataBar" id="{168715e7-d80e-4160-8a1a-157c6c467b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type="dataBar" id="{c2b9f91e-90fd-47a8-8c61-1b393b262e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type="dataBar" id="{3511bd37-3e2a-4635-b840-50c843729b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type="dataBar" id="{bdd29eaa-6192-4969-80ff-2b871647c5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c9f35d0-3aa5-4b87-bb1c-2062aad40a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type="dataBar" id="{cf706947-863c-4d44-a332-9d825584ee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7"/>
  <sheetViews>
    <sheetView workbookViewId="0">
      <selection activeCell="A1" sqref="$A1:$XFD1048576"/>
    </sheetView>
  </sheetViews>
  <sheetFormatPr defaultColWidth="9" defaultRowHeight="17.4"/>
  <cols>
    <col min="1" max="1" width="9.5" style="2" customWidth="1"/>
    <col min="2" max="2" width="12.6296296296296" style="1" customWidth="1"/>
    <col min="3" max="3" width="11.25" style="1" customWidth="1"/>
    <col min="4" max="4" width="10" style="1" customWidth="1"/>
    <col min="5" max="5" width="10.1296296296296" style="1" customWidth="1"/>
    <col min="6" max="6" width="8.5" style="3" customWidth="1"/>
    <col min="7" max="7" width="11.25" style="4" customWidth="1"/>
    <col min="8" max="8" width="9.62962962962963" style="1" customWidth="1"/>
    <col min="9" max="9" width="8.62962962962963" style="1" customWidth="1"/>
    <col min="10" max="10" width="10" style="1" customWidth="1"/>
    <col min="11" max="11" width="10.75" style="1" customWidth="1"/>
    <col min="12" max="12" width="16.5555555555556" style="1" customWidth="1"/>
    <col min="13" max="13" width="15.8888888888889" style="1" customWidth="1"/>
    <col min="14" max="14" width="13.3796296296296" style="5" customWidth="1"/>
    <col min="15" max="15" width="12.5" style="1" customWidth="1"/>
    <col min="16" max="16" width="13.3796296296296" style="1" customWidth="1"/>
    <col min="17" max="17" width="19.3796296296296" style="6" customWidth="1"/>
    <col min="18" max="18" width="13.6296296296296" style="1" customWidth="1"/>
    <col min="19" max="19" width="9" style="1"/>
  </cols>
  <sheetData>
    <row r="1" s="1" customFormat="1" ht="18" customHeight="1" spans="1:18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50" t="s">
        <v>16</v>
      </c>
      <c r="J1" s="51" t="s">
        <v>17</v>
      </c>
      <c r="K1" s="52" t="s">
        <v>18</v>
      </c>
      <c r="L1" s="53" t="s">
        <v>3</v>
      </c>
      <c r="M1" s="54" t="s">
        <v>4</v>
      </c>
      <c r="N1" s="55"/>
      <c r="O1" s="56" t="s">
        <v>11</v>
      </c>
      <c r="P1" s="56" t="s">
        <v>9</v>
      </c>
      <c r="Q1" s="72" t="s">
        <v>13</v>
      </c>
      <c r="R1" s="73" t="s">
        <v>15</v>
      </c>
    </row>
    <row r="2" s="1" customFormat="1" ht="18" customHeight="1" spans="1:18">
      <c r="A2" s="11">
        <v>43429</v>
      </c>
      <c r="B2" s="12" t="s">
        <v>19</v>
      </c>
      <c r="C2" s="12">
        <f>F2</f>
        <v>1055</v>
      </c>
      <c r="D2" s="12" t="s">
        <v>20</v>
      </c>
      <c r="E2" s="12">
        <v>1219</v>
      </c>
      <c r="F2" s="12">
        <v>1055</v>
      </c>
      <c r="G2" s="13">
        <f t="shared" ref="G2:G13" si="0">F2-E2</f>
        <v>-164</v>
      </c>
      <c r="H2" s="14">
        <v>3.70685165552794</v>
      </c>
      <c r="I2" s="27">
        <v>0</v>
      </c>
      <c r="J2" s="27">
        <v>432</v>
      </c>
      <c r="K2" s="14">
        <v>2.44212962962963</v>
      </c>
      <c r="L2" s="57">
        <v>330387.87</v>
      </c>
      <c r="M2" s="58">
        <v>89128.97</v>
      </c>
      <c r="N2" s="37"/>
      <c r="O2" s="12" t="s">
        <v>21</v>
      </c>
      <c r="P2" s="12" t="s">
        <v>22</v>
      </c>
      <c r="Q2" s="60">
        <f>F3</f>
        <v>3812</v>
      </c>
      <c r="R2" s="74">
        <f>H3</f>
        <v>3.53689241728425</v>
      </c>
    </row>
    <row r="3" s="1" customFormat="1" ht="18" customHeight="1" spans="1:18">
      <c r="A3" s="15"/>
      <c r="B3" s="12" t="s">
        <v>23</v>
      </c>
      <c r="C3" s="16">
        <f>F3+F4</f>
        <v>3964</v>
      </c>
      <c r="D3" s="12" t="s">
        <v>21</v>
      </c>
      <c r="E3" s="12">
        <v>3475</v>
      </c>
      <c r="F3" s="12">
        <v>3812</v>
      </c>
      <c r="G3" s="17">
        <f t="shared" si="0"/>
        <v>337</v>
      </c>
      <c r="H3" s="14">
        <v>3.53689241728425</v>
      </c>
      <c r="I3" s="12">
        <v>0</v>
      </c>
      <c r="J3" s="12">
        <v>633</v>
      </c>
      <c r="K3" s="14">
        <v>6.02211690363349</v>
      </c>
      <c r="L3" s="1">
        <v>1234034.8913</v>
      </c>
      <c r="M3" s="58">
        <v>348903.7114246</v>
      </c>
      <c r="N3" s="49"/>
      <c r="O3" s="12"/>
      <c r="P3" s="12" t="s">
        <v>24</v>
      </c>
      <c r="Q3" s="60">
        <f>F16</f>
        <v>918</v>
      </c>
      <c r="R3" s="14">
        <f>H16</f>
        <v>3.2</v>
      </c>
    </row>
    <row r="4" s="1" customFormat="1" ht="18" customHeight="1" spans="1:18">
      <c r="A4" s="15"/>
      <c r="B4" s="12"/>
      <c r="C4" s="18"/>
      <c r="D4" s="12" t="s">
        <v>25</v>
      </c>
      <c r="E4" s="12">
        <v>183</v>
      </c>
      <c r="F4" s="12">
        <v>152</v>
      </c>
      <c r="G4" s="17">
        <f t="shared" si="0"/>
        <v>-31</v>
      </c>
      <c r="H4" s="14">
        <v>4.04415742973008</v>
      </c>
      <c r="I4" s="12">
        <v>0</v>
      </c>
      <c r="J4" s="12">
        <v>31</v>
      </c>
      <c r="K4" s="14">
        <v>4.90322580645161</v>
      </c>
      <c r="L4" s="57">
        <v>58284.1137862499</v>
      </c>
      <c r="M4" s="58">
        <v>14411.93</v>
      </c>
      <c r="N4" s="49"/>
      <c r="O4" s="12"/>
      <c r="P4" s="12" t="s">
        <v>26</v>
      </c>
      <c r="Q4" s="75">
        <f>F18</f>
        <v>635</v>
      </c>
      <c r="R4" s="64">
        <f>H18</f>
        <v>2.94127730899812</v>
      </c>
    </row>
    <row r="5" s="1" customFormat="1" ht="18" customHeight="1" spans="1:18">
      <c r="A5" s="15"/>
      <c r="B5" s="16" t="s">
        <v>27</v>
      </c>
      <c r="C5" s="16">
        <f>F5+F6+F7</f>
        <v>652</v>
      </c>
      <c r="D5" s="12" t="s">
        <v>28</v>
      </c>
      <c r="E5" s="12">
        <v>504</v>
      </c>
      <c r="F5" s="12">
        <v>555</v>
      </c>
      <c r="G5" s="13">
        <f t="shared" si="0"/>
        <v>51</v>
      </c>
      <c r="H5" s="14">
        <v>2.86</v>
      </c>
      <c r="I5" s="12">
        <v>0</v>
      </c>
      <c r="J5" s="12">
        <v>102</v>
      </c>
      <c r="K5" s="14">
        <v>5.44</v>
      </c>
      <c r="L5" s="1">
        <v>249117.99</v>
      </c>
      <c r="M5" s="58">
        <v>86819</v>
      </c>
      <c r="N5" s="37"/>
      <c r="O5" s="12"/>
      <c r="P5" s="23" t="s">
        <v>29</v>
      </c>
      <c r="Q5" s="76">
        <f>SUM(Q2:Q4)</f>
        <v>5365</v>
      </c>
      <c r="R5" s="77">
        <f>AVERAGE(R2:R4)</f>
        <v>3.22605657542746</v>
      </c>
    </row>
    <row r="6" s="1" customFormat="1" ht="18" customHeight="1" spans="1:18">
      <c r="A6" s="15"/>
      <c r="B6" s="19"/>
      <c r="C6" s="19"/>
      <c r="D6" s="12" t="s">
        <v>30</v>
      </c>
      <c r="E6" s="12">
        <v>125</v>
      </c>
      <c r="F6" s="12">
        <v>78</v>
      </c>
      <c r="G6" s="13">
        <f t="shared" si="0"/>
        <v>-47</v>
      </c>
      <c r="H6" s="14">
        <v>1.64</v>
      </c>
      <c r="I6" s="12">
        <v>0</v>
      </c>
      <c r="J6" s="12">
        <v>36</v>
      </c>
      <c r="K6" s="14">
        <v>2.17</v>
      </c>
      <c r="L6" s="57">
        <v>10910.58</v>
      </c>
      <c r="M6" s="58">
        <v>6651.94</v>
      </c>
      <c r="N6" s="37"/>
      <c r="O6" s="12" t="s">
        <v>25</v>
      </c>
      <c r="P6" s="12" t="s">
        <v>22</v>
      </c>
      <c r="Q6" s="60">
        <f>F4</f>
        <v>152</v>
      </c>
      <c r="R6" s="14">
        <f>H4</f>
        <v>4.04415742973008</v>
      </c>
    </row>
    <row r="7" s="1" customFormat="1" ht="18" customHeight="1" spans="1:18">
      <c r="A7" s="15"/>
      <c r="B7" s="18"/>
      <c r="C7" s="18"/>
      <c r="D7" s="12" t="s">
        <v>31</v>
      </c>
      <c r="E7" s="12">
        <v>25</v>
      </c>
      <c r="F7" s="12">
        <v>19</v>
      </c>
      <c r="G7" s="13">
        <f t="shared" si="0"/>
        <v>-6</v>
      </c>
      <c r="H7" s="14">
        <v>1.72</v>
      </c>
      <c r="I7" s="12">
        <v>0</v>
      </c>
      <c r="J7" s="12">
        <v>25</v>
      </c>
      <c r="K7" s="14">
        <v>0.76</v>
      </c>
      <c r="L7" s="57">
        <v>7473.74</v>
      </c>
      <c r="M7" s="58">
        <v>4341.02</v>
      </c>
      <c r="O7" s="12"/>
      <c r="P7" s="12" t="s">
        <v>26</v>
      </c>
      <c r="Q7" s="75">
        <f>F19</f>
        <v>58</v>
      </c>
      <c r="R7" s="65">
        <f>H19</f>
        <v>3.22085963120507</v>
      </c>
    </row>
    <row r="8" s="1" customFormat="1" ht="18" customHeight="1" spans="1:18">
      <c r="A8" s="15"/>
      <c r="B8" s="16" t="s">
        <v>32</v>
      </c>
      <c r="C8" s="16">
        <f>F8+F9+F10+F11</f>
        <v>1541</v>
      </c>
      <c r="D8" s="12" t="s">
        <v>33</v>
      </c>
      <c r="E8" s="12">
        <v>863</v>
      </c>
      <c r="F8" s="12">
        <v>776</v>
      </c>
      <c r="G8" s="17">
        <f t="shared" si="0"/>
        <v>-87</v>
      </c>
      <c r="H8" s="14">
        <v>4.4241908795943</v>
      </c>
      <c r="I8" s="12"/>
      <c r="J8" s="12">
        <v>228</v>
      </c>
      <c r="K8" s="14">
        <v>3.40350877192982</v>
      </c>
      <c r="L8" s="57">
        <v>253100.97</v>
      </c>
      <c r="M8" s="58">
        <v>57208.42</v>
      </c>
      <c r="N8" s="37"/>
      <c r="O8" s="12"/>
      <c r="P8" s="23" t="s">
        <v>29</v>
      </c>
      <c r="Q8" s="76">
        <f>SUM(Q6:Q7)</f>
        <v>210</v>
      </c>
      <c r="R8" s="77">
        <f>AVERAGE(R6:R7)</f>
        <v>3.63250853046758</v>
      </c>
    </row>
    <row r="9" s="1" customFormat="1" ht="18" customHeight="1" spans="1:18">
      <c r="A9" s="15"/>
      <c r="B9" s="19"/>
      <c r="C9" s="19"/>
      <c r="D9" s="12" t="s">
        <v>31</v>
      </c>
      <c r="E9" s="12">
        <v>269</v>
      </c>
      <c r="F9" s="12">
        <v>273</v>
      </c>
      <c r="G9" s="17">
        <f t="shared" si="0"/>
        <v>4</v>
      </c>
      <c r="H9" s="14">
        <v>3.88988619412222</v>
      </c>
      <c r="I9" s="12"/>
      <c r="J9" s="12">
        <v>97</v>
      </c>
      <c r="K9" s="14">
        <v>2.81443298969072</v>
      </c>
      <c r="L9" s="57">
        <v>90354.86</v>
      </c>
      <c r="M9" s="58">
        <v>23228.15</v>
      </c>
      <c r="N9" s="37"/>
      <c r="O9" s="59" t="s">
        <v>31</v>
      </c>
      <c r="P9" s="12" t="s">
        <v>34</v>
      </c>
      <c r="Q9" s="75">
        <f>F9</f>
        <v>273</v>
      </c>
      <c r="R9" s="74">
        <f>H9</f>
        <v>3.88988619412222</v>
      </c>
    </row>
    <row r="10" s="1" customFormat="1" ht="18" customHeight="1" spans="1:18">
      <c r="A10" s="15"/>
      <c r="B10" s="19"/>
      <c r="C10" s="19"/>
      <c r="D10" s="12" t="s">
        <v>35</v>
      </c>
      <c r="E10" s="12">
        <v>369</v>
      </c>
      <c r="F10" s="12">
        <v>291</v>
      </c>
      <c r="G10" s="17">
        <f t="shared" si="0"/>
        <v>-78</v>
      </c>
      <c r="H10" s="14">
        <v>6.68299182792432</v>
      </c>
      <c r="I10" s="12"/>
      <c r="J10" s="12">
        <v>94</v>
      </c>
      <c r="K10" s="14">
        <v>3.09574468085106</v>
      </c>
      <c r="L10" s="57">
        <v>168921.44</v>
      </c>
      <c r="M10" s="58">
        <v>25276.32</v>
      </c>
      <c r="N10" s="37"/>
      <c r="O10" s="59"/>
      <c r="P10" s="12" t="s">
        <v>26</v>
      </c>
      <c r="Q10" s="75">
        <f>F20</f>
        <v>304</v>
      </c>
      <c r="R10" s="65">
        <f>H20</f>
        <v>2.67114658788421</v>
      </c>
    </row>
    <row r="11" s="1" customFormat="1" ht="18" customHeight="1" spans="1:18">
      <c r="A11" s="15"/>
      <c r="B11" s="19"/>
      <c r="C11" s="19"/>
      <c r="D11" s="12" t="s">
        <v>36</v>
      </c>
      <c r="E11" s="12">
        <v>156</v>
      </c>
      <c r="F11" s="12">
        <v>201</v>
      </c>
      <c r="G11" s="17">
        <f t="shared" si="0"/>
        <v>45</v>
      </c>
      <c r="H11" s="14">
        <v>10.4520780663577</v>
      </c>
      <c r="I11" s="12"/>
      <c r="J11" s="12">
        <v>33</v>
      </c>
      <c r="K11" s="14">
        <v>6.09090909090909</v>
      </c>
      <c r="L11" s="1">
        <v>140276.19</v>
      </c>
      <c r="M11" s="58">
        <v>13420.89</v>
      </c>
      <c r="N11" s="37"/>
      <c r="O11" s="59"/>
      <c r="P11" s="12" t="s">
        <v>37</v>
      </c>
      <c r="Q11" s="78">
        <f>F25</f>
        <v>57</v>
      </c>
      <c r="R11" s="74">
        <f>H25</f>
        <v>2.3674436542732</v>
      </c>
    </row>
    <row r="12" s="1" customFormat="1" ht="18" customHeight="1" spans="1:18">
      <c r="A12" s="15"/>
      <c r="B12" s="16" t="s">
        <v>38</v>
      </c>
      <c r="C12" s="16">
        <f>F12+F13</f>
        <v>861</v>
      </c>
      <c r="D12" s="12" t="s">
        <v>39</v>
      </c>
      <c r="E12" s="12">
        <v>764</v>
      </c>
      <c r="F12" s="12">
        <v>752</v>
      </c>
      <c r="G12" s="13">
        <f t="shared" si="0"/>
        <v>-12</v>
      </c>
      <c r="H12" s="20">
        <v>3.56376336362313</v>
      </c>
      <c r="I12" s="60">
        <v>0</v>
      </c>
      <c r="J12" s="60">
        <v>47</v>
      </c>
      <c r="K12" s="14">
        <v>16</v>
      </c>
      <c r="L12" s="61">
        <v>343616.5824</v>
      </c>
      <c r="M12" s="58">
        <v>96419.584394251</v>
      </c>
      <c r="N12" s="37"/>
      <c r="O12" s="59"/>
      <c r="P12" s="12" t="s">
        <v>40</v>
      </c>
      <c r="Q12" s="78">
        <f>F7</f>
        <v>19</v>
      </c>
      <c r="R12" s="74">
        <f>H7</f>
        <v>1.72</v>
      </c>
    </row>
    <row r="13" s="1" customFormat="1" ht="18" customHeight="1" spans="1:18">
      <c r="A13" s="15"/>
      <c r="B13" s="18"/>
      <c r="C13" s="18"/>
      <c r="D13" s="12" t="s">
        <v>28</v>
      </c>
      <c r="E13" s="12">
        <v>127</v>
      </c>
      <c r="F13" s="12">
        <v>109</v>
      </c>
      <c r="G13" s="13">
        <f t="shared" si="0"/>
        <v>-18</v>
      </c>
      <c r="H13" s="20">
        <v>2.96382876215789</v>
      </c>
      <c r="I13" s="60">
        <v>0</v>
      </c>
      <c r="J13" s="60">
        <v>29</v>
      </c>
      <c r="K13" s="14">
        <v>3.75862068965517</v>
      </c>
      <c r="L13" s="21">
        <v>54886.2957445</v>
      </c>
      <c r="M13" s="58">
        <v>18518.713511822</v>
      </c>
      <c r="N13" s="37"/>
      <c r="O13" s="59"/>
      <c r="P13" s="23" t="s">
        <v>29</v>
      </c>
      <c r="Q13" s="60">
        <f>SUM(Q9:Q12)</f>
        <v>653</v>
      </c>
      <c r="R13" s="77">
        <f>AVERAGE(R9:R11)</f>
        <v>2.97615881209321</v>
      </c>
    </row>
    <row r="14" s="1" customFormat="1" ht="18" customHeight="1" spans="1:18">
      <c r="A14" s="22"/>
      <c r="B14" s="23" t="s">
        <v>7</v>
      </c>
      <c r="C14" s="23">
        <f t="shared" ref="C14:G14" si="1">SUM(C2:C13)</f>
        <v>8073</v>
      </c>
      <c r="D14" s="23"/>
      <c r="E14" s="23">
        <f t="shared" si="1"/>
        <v>8079</v>
      </c>
      <c r="F14" s="23">
        <f t="shared" si="1"/>
        <v>8073</v>
      </c>
      <c r="G14" s="24">
        <f t="shared" si="1"/>
        <v>-6</v>
      </c>
      <c r="H14" s="25">
        <f>L14/M14</f>
        <v>3.75016968427819</v>
      </c>
      <c r="I14" s="23">
        <f>SUM(I3:I13)</f>
        <v>0</v>
      </c>
      <c r="J14" s="23">
        <f t="shared" ref="J14:M14" si="2">SUM(J2:J13)</f>
        <v>1787</v>
      </c>
      <c r="K14" s="25"/>
      <c r="L14" s="81">
        <f t="shared" si="2"/>
        <v>2941365.52323075</v>
      </c>
      <c r="M14" s="67">
        <f t="shared" si="2"/>
        <v>784328.649330674</v>
      </c>
      <c r="N14" s="37"/>
      <c r="O14" s="12" t="s">
        <v>33</v>
      </c>
      <c r="P14" s="12" t="s">
        <v>34</v>
      </c>
      <c r="Q14" s="78">
        <f>F8</f>
        <v>776</v>
      </c>
      <c r="R14" s="74">
        <f>H8</f>
        <v>4.4241908795943</v>
      </c>
    </row>
    <row r="15" s="1" customFormat="1" ht="18" customHeight="1" spans="1:18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50" t="s">
        <v>16</v>
      </c>
      <c r="J15" s="51" t="s">
        <v>17</v>
      </c>
      <c r="K15" s="52" t="s">
        <v>18</v>
      </c>
      <c r="L15" s="53" t="s">
        <v>3</v>
      </c>
      <c r="M15" s="54" t="s">
        <v>4</v>
      </c>
      <c r="N15" s="55"/>
      <c r="O15" s="12"/>
      <c r="P15" s="12" t="s">
        <v>26</v>
      </c>
      <c r="Q15" s="75">
        <f>F21</f>
        <v>0</v>
      </c>
      <c r="R15" s="68"/>
    </row>
    <row r="16" s="1" customFormat="1" ht="18" customHeight="1" spans="1:18">
      <c r="A16" s="11">
        <v>43429</v>
      </c>
      <c r="B16" s="26" t="s">
        <v>41</v>
      </c>
      <c r="C16" s="26">
        <f>F16+F17</f>
        <v>1296</v>
      </c>
      <c r="D16" s="12" t="s">
        <v>21</v>
      </c>
      <c r="E16" s="27">
        <v>751</v>
      </c>
      <c r="F16" s="27">
        <v>918</v>
      </c>
      <c r="G16" s="13">
        <f t="shared" ref="G16:G27" si="3">F16-E16</f>
        <v>167</v>
      </c>
      <c r="H16" s="14">
        <v>3.2</v>
      </c>
      <c r="I16" s="12"/>
      <c r="J16" s="12">
        <v>149</v>
      </c>
      <c r="K16" s="14">
        <v>6.2</v>
      </c>
      <c r="L16" s="37">
        <v>244021.36</v>
      </c>
      <c r="M16" s="58">
        <v>75478.6494</v>
      </c>
      <c r="N16" s="37"/>
      <c r="O16" s="12"/>
      <c r="P16" s="12" t="s">
        <v>37</v>
      </c>
      <c r="Q16" s="78">
        <f>F24</f>
        <v>75</v>
      </c>
      <c r="R16" s="74">
        <f>H24</f>
        <v>2.63156567315339</v>
      </c>
    </row>
    <row r="17" s="1" customFormat="1" ht="18" customHeight="1" spans="1:18">
      <c r="A17" s="15"/>
      <c r="B17" s="28"/>
      <c r="C17" s="28"/>
      <c r="D17" s="12" t="s">
        <v>20</v>
      </c>
      <c r="E17" s="27">
        <v>358</v>
      </c>
      <c r="F17" s="27">
        <v>378</v>
      </c>
      <c r="G17" s="13">
        <f t="shared" si="3"/>
        <v>20</v>
      </c>
      <c r="H17" s="14">
        <v>2.6</v>
      </c>
      <c r="I17" s="12"/>
      <c r="J17" s="12">
        <v>62</v>
      </c>
      <c r="K17" s="14">
        <v>6.1</v>
      </c>
      <c r="L17" s="57">
        <v>113413.86</v>
      </c>
      <c r="M17" s="58">
        <v>43002.7983</v>
      </c>
      <c r="N17" s="37"/>
      <c r="O17" s="12"/>
      <c r="P17" s="23" t="s">
        <v>29</v>
      </c>
      <c r="Q17" s="60">
        <f>SUM(Q14:Q16)</f>
        <v>851</v>
      </c>
      <c r="R17" s="77">
        <f>AVERAGE(R14:R16)</f>
        <v>3.52787827637384</v>
      </c>
    </row>
    <row r="18" s="1" customFormat="1" ht="18" customHeight="1" spans="1:18">
      <c r="A18" s="15"/>
      <c r="B18" s="26" t="s">
        <v>42</v>
      </c>
      <c r="C18" s="26">
        <f>SUM(F18:F22)</f>
        <v>1801</v>
      </c>
      <c r="D18" s="12" t="s">
        <v>21</v>
      </c>
      <c r="E18" s="27">
        <v>549</v>
      </c>
      <c r="F18" s="27">
        <v>635</v>
      </c>
      <c r="G18" s="13">
        <f t="shared" si="3"/>
        <v>86</v>
      </c>
      <c r="H18" s="14">
        <v>2.94127730899812</v>
      </c>
      <c r="I18" s="12">
        <v>0</v>
      </c>
      <c r="J18" s="12">
        <v>113</v>
      </c>
      <c r="K18" s="14">
        <v>5.61946902654867</v>
      </c>
      <c r="L18" s="57">
        <v>183843.759866492</v>
      </c>
      <c r="M18" s="58">
        <v>62504.7353760446</v>
      </c>
      <c r="N18" s="49"/>
      <c r="O18" s="12" t="s">
        <v>28</v>
      </c>
      <c r="P18" s="12" t="s">
        <v>40</v>
      </c>
      <c r="Q18" s="76">
        <f>F5</f>
        <v>555</v>
      </c>
      <c r="R18" s="14">
        <f>H5</f>
        <v>2.86</v>
      </c>
    </row>
    <row r="19" s="1" customFormat="1" ht="18" customHeight="1" spans="1:18">
      <c r="A19" s="15"/>
      <c r="B19" s="28"/>
      <c r="C19" s="28"/>
      <c r="D19" s="12" t="s">
        <v>25</v>
      </c>
      <c r="E19" s="27">
        <v>50</v>
      </c>
      <c r="F19" s="27">
        <v>58</v>
      </c>
      <c r="G19" s="17">
        <f t="shared" si="3"/>
        <v>8</v>
      </c>
      <c r="H19" s="14">
        <v>3.22085963120507</v>
      </c>
      <c r="I19" s="12">
        <v>0</v>
      </c>
      <c r="J19" s="12">
        <v>26</v>
      </c>
      <c r="K19" s="14">
        <v>2.23076923076923</v>
      </c>
      <c r="L19" s="57">
        <v>24972.8768341485</v>
      </c>
      <c r="M19" s="58">
        <v>7753.48189415042</v>
      </c>
      <c r="N19" s="49"/>
      <c r="O19" s="12"/>
      <c r="P19" s="12" t="s">
        <v>43</v>
      </c>
      <c r="Q19" s="76">
        <f>F13</f>
        <v>109</v>
      </c>
      <c r="R19" s="14">
        <f>H13</f>
        <v>2.96382876215789</v>
      </c>
    </row>
    <row r="20" s="1" customFormat="1" ht="18" customHeight="1" spans="1:18">
      <c r="A20" s="15"/>
      <c r="B20" s="28"/>
      <c r="C20" s="28"/>
      <c r="D20" s="12" t="s">
        <v>31</v>
      </c>
      <c r="E20" s="27">
        <v>323</v>
      </c>
      <c r="F20" s="27">
        <v>304</v>
      </c>
      <c r="G20" s="17">
        <f t="shared" si="3"/>
        <v>-19</v>
      </c>
      <c r="H20" s="14">
        <v>2.67114658788421</v>
      </c>
      <c r="I20" s="12">
        <v>0</v>
      </c>
      <c r="J20" s="12">
        <v>79</v>
      </c>
      <c r="K20" s="14">
        <v>3.84810126582278</v>
      </c>
      <c r="L20" s="57">
        <v>94853.9778449144</v>
      </c>
      <c r="M20" s="58">
        <v>35510.5849582173</v>
      </c>
      <c r="N20" s="49"/>
      <c r="O20" s="12"/>
      <c r="P20" s="12" t="s">
        <v>37</v>
      </c>
      <c r="Q20" s="79">
        <f>F23</f>
        <v>187</v>
      </c>
      <c r="R20" s="74">
        <f>H23</f>
        <v>3.38844853093328</v>
      </c>
    </row>
    <row r="21" s="1" customFormat="1" ht="18" customHeight="1" spans="1:18">
      <c r="A21" s="15"/>
      <c r="B21" s="28"/>
      <c r="C21" s="28"/>
      <c r="D21" s="12" t="s">
        <v>33</v>
      </c>
      <c r="E21" s="27">
        <v>0</v>
      </c>
      <c r="F21" s="27">
        <v>0</v>
      </c>
      <c r="G21" s="17">
        <f t="shared" si="3"/>
        <v>0</v>
      </c>
      <c r="H21" s="14"/>
      <c r="I21" s="12">
        <v>0</v>
      </c>
      <c r="J21" s="12">
        <v>0</v>
      </c>
      <c r="K21" s="14"/>
      <c r="L21" s="57">
        <v>0</v>
      </c>
      <c r="M21" s="58">
        <v>0</v>
      </c>
      <c r="N21" s="49"/>
      <c r="O21" s="12"/>
      <c r="P21" s="23" t="s">
        <v>29</v>
      </c>
      <c r="Q21" s="76">
        <f>Q20+Q19+Q18</f>
        <v>851</v>
      </c>
      <c r="R21" s="77">
        <f>AVERAGE(R18:R20)</f>
        <v>3.07075909769706</v>
      </c>
    </row>
    <row r="22" s="1" customFormat="1" ht="18" customHeight="1" spans="1:18">
      <c r="A22" s="15"/>
      <c r="B22" s="29"/>
      <c r="C22" s="29"/>
      <c r="D22" s="12" t="s">
        <v>20</v>
      </c>
      <c r="E22" s="27">
        <v>741</v>
      </c>
      <c r="F22" s="27">
        <v>804</v>
      </c>
      <c r="G22" s="13">
        <f t="shared" si="3"/>
        <v>63</v>
      </c>
      <c r="H22" s="14">
        <v>3.22634800121099</v>
      </c>
      <c r="I22" s="12">
        <v>0</v>
      </c>
      <c r="J22" s="12">
        <v>151</v>
      </c>
      <c r="K22" s="14">
        <v>5.32450331125828</v>
      </c>
      <c r="L22" s="57">
        <v>253109.472131493</v>
      </c>
      <c r="M22" s="58">
        <v>78450.7660167131</v>
      </c>
      <c r="N22" s="49"/>
      <c r="O22" s="16" t="s">
        <v>20</v>
      </c>
      <c r="P22" s="12" t="s">
        <v>44</v>
      </c>
      <c r="Q22" s="78">
        <f>F2</f>
        <v>1055</v>
      </c>
      <c r="R22" s="14">
        <f>H2</f>
        <v>3.70685165552794</v>
      </c>
    </row>
    <row r="23" s="1" customFormat="1" ht="18" customHeight="1" spans="1:19">
      <c r="A23" s="15"/>
      <c r="B23" s="26" t="s">
        <v>45</v>
      </c>
      <c r="C23" s="26">
        <f>SUM(F23:F26)</f>
        <v>453</v>
      </c>
      <c r="D23" s="30" t="s">
        <v>28</v>
      </c>
      <c r="E23" s="12">
        <v>193</v>
      </c>
      <c r="F23" s="12">
        <v>187</v>
      </c>
      <c r="G23" s="17">
        <f t="shared" si="3"/>
        <v>-6</v>
      </c>
      <c r="H23" s="14">
        <v>3.38844853093328</v>
      </c>
      <c r="I23" s="12">
        <v>1</v>
      </c>
      <c r="J23" s="12">
        <v>42</v>
      </c>
      <c r="K23" s="14">
        <v>4.45238095238095</v>
      </c>
      <c r="L23" s="57">
        <v>85772.9836205</v>
      </c>
      <c r="M23" s="58">
        <v>25313.35</v>
      </c>
      <c r="N23" s="37"/>
      <c r="O23" s="19"/>
      <c r="P23" s="31" t="s">
        <v>26</v>
      </c>
      <c r="Q23" s="78">
        <f>F22</f>
        <v>804</v>
      </c>
      <c r="R23" s="14">
        <f>H22</f>
        <v>3.22634800121099</v>
      </c>
      <c r="S23" s="37"/>
    </row>
    <row r="24" s="1" customFormat="1" ht="18" customHeight="1" spans="1:18">
      <c r="A24" s="15"/>
      <c r="B24" s="28"/>
      <c r="C24" s="28"/>
      <c r="D24" s="30" t="s">
        <v>33</v>
      </c>
      <c r="E24" s="12">
        <v>57</v>
      </c>
      <c r="F24" s="12">
        <v>75</v>
      </c>
      <c r="G24" s="13">
        <f t="shared" si="3"/>
        <v>18</v>
      </c>
      <c r="H24" s="14">
        <v>2.63156567315339</v>
      </c>
      <c r="I24" s="12">
        <v>0</v>
      </c>
      <c r="J24" s="12">
        <v>41</v>
      </c>
      <c r="K24" s="14">
        <v>1.82926829268293</v>
      </c>
      <c r="L24" s="57">
        <v>24918.5322</v>
      </c>
      <c r="M24" s="58">
        <v>9469.09</v>
      </c>
      <c r="N24" s="37"/>
      <c r="O24" s="19"/>
      <c r="P24" s="31" t="s">
        <v>24</v>
      </c>
      <c r="Q24" s="78">
        <f>F17</f>
        <v>378</v>
      </c>
      <c r="R24" s="14">
        <f>H17</f>
        <v>2.6</v>
      </c>
    </row>
    <row r="25" s="1" customFormat="1" ht="18" customHeight="1" spans="1:18">
      <c r="A25" s="15"/>
      <c r="B25" s="28"/>
      <c r="C25" s="28"/>
      <c r="D25" s="30" t="s">
        <v>31</v>
      </c>
      <c r="E25" s="12">
        <v>54</v>
      </c>
      <c r="F25" s="12">
        <v>57</v>
      </c>
      <c r="G25" s="13">
        <f t="shared" si="3"/>
        <v>3</v>
      </c>
      <c r="H25" s="14">
        <v>2.3674436542732</v>
      </c>
      <c r="I25" s="12">
        <v>0</v>
      </c>
      <c r="J25" s="12">
        <v>26</v>
      </c>
      <c r="K25" s="14">
        <v>2.19230769230769</v>
      </c>
      <c r="L25" s="57">
        <v>18603.7747007</v>
      </c>
      <c r="M25" s="58">
        <v>7858.17</v>
      </c>
      <c r="N25" s="37"/>
      <c r="O25" s="19"/>
      <c r="P25" s="31" t="s">
        <v>46</v>
      </c>
      <c r="Q25" s="78">
        <f>F27</f>
        <v>108</v>
      </c>
      <c r="R25" s="14">
        <f>H27</f>
        <v>2.62469396915023</v>
      </c>
    </row>
    <row r="26" s="1" customFormat="1" ht="18" customHeight="1" spans="1:18">
      <c r="A26" s="15"/>
      <c r="B26" s="28"/>
      <c r="C26" s="28"/>
      <c r="D26" s="30" t="s">
        <v>47</v>
      </c>
      <c r="E26" s="12">
        <v>211</v>
      </c>
      <c r="F26" s="12">
        <v>134</v>
      </c>
      <c r="G26" s="13">
        <f t="shared" si="3"/>
        <v>-77</v>
      </c>
      <c r="H26" s="14">
        <v>1.96119662509179</v>
      </c>
      <c r="I26" s="12">
        <v>3</v>
      </c>
      <c r="J26" s="12">
        <v>51</v>
      </c>
      <c r="K26" s="62">
        <v>2.62745098039216</v>
      </c>
      <c r="L26" s="57">
        <v>47061.835202049</v>
      </c>
      <c r="M26" s="58">
        <v>23996.49</v>
      </c>
      <c r="N26" s="37"/>
      <c r="O26" s="18"/>
      <c r="P26" s="23" t="s">
        <v>29</v>
      </c>
      <c r="Q26" s="60">
        <f>SUM(Q22:Q25)</f>
        <v>2345</v>
      </c>
      <c r="R26" s="80">
        <f>AVERAGE(R22:R25)</f>
        <v>3.03947340647229</v>
      </c>
    </row>
    <row r="27" s="1" customFormat="1" ht="18" customHeight="1" spans="1:18">
      <c r="A27" s="15"/>
      <c r="B27" s="31" t="s">
        <v>48</v>
      </c>
      <c r="C27" s="31">
        <f>F27</f>
        <v>108</v>
      </c>
      <c r="D27" s="30" t="s">
        <v>20</v>
      </c>
      <c r="E27" s="12">
        <v>108</v>
      </c>
      <c r="F27" s="12">
        <v>108</v>
      </c>
      <c r="G27" s="13">
        <f t="shared" si="3"/>
        <v>0</v>
      </c>
      <c r="H27" s="14">
        <v>2.62469396915023</v>
      </c>
      <c r="I27" s="12">
        <v>0</v>
      </c>
      <c r="J27" s="12">
        <v>87</v>
      </c>
      <c r="K27" s="62">
        <v>1.24</v>
      </c>
      <c r="L27" s="57">
        <v>38302.95</v>
      </c>
      <c r="M27" s="58">
        <v>14593.3</v>
      </c>
      <c r="N27" s="49"/>
      <c r="O27" s="12" t="s">
        <v>49</v>
      </c>
      <c r="P27" s="12" t="s">
        <v>43</v>
      </c>
      <c r="Q27" s="12">
        <f>F12</f>
        <v>752</v>
      </c>
      <c r="R27" s="14">
        <f>H12</f>
        <v>3.56376336362313</v>
      </c>
    </row>
    <row r="28" s="1" customFormat="1" ht="18" customHeight="1" spans="1:18">
      <c r="A28" s="15"/>
      <c r="B28" s="23"/>
      <c r="C28" s="23">
        <f t="shared" ref="C28:G28" si="4">SUM(C16:C27)</f>
        <v>3658</v>
      </c>
      <c r="D28" s="23"/>
      <c r="E28" s="23">
        <f t="shared" si="4"/>
        <v>3395</v>
      </c>
      <c r="F28" s="23">
        <f t="shared" si="4"/>
        <v>3658</v>
      </c>
      <c r="G28" s="32">
        <f t="shared" si="4"/>
        <v>263</v>
      </c>
      <c r="H28" s="25">
        <f>L28/M28</f>
        <v>2.94030479277488</v>
      </c>
      <c r="I28" s="66">
        <f t="shared" ref="I28:M28" si="5">SUM(I16:I27)</f>
        <v>4</v>
      </c>
      <c r="J28" s="66">
        <f t="shared" si="5"/>
        <v>827</v>
      </c>
      <c r="K28" s="25"/>
      <c r="L28" s="67">
        <f t="shared" si="5"/>
        <v>1128875.3824003</v>
      </c>
      <c r="M28" s="67">
        <f t="shared" si="5"/>
        <v>383931.415945125</v>
      </c>
      <c r="N28"/>
      <c r="O28" s="14" t="s">
        <v>30</v>
      </c>
      <c r="P28" s="12" t="s">
        <v>40</v>
      </c>
      <c r="Q28" s="60">
        <f>F6</f>
        <v>78</v>
      </c>
      <c r="R28" s="14">
        <f>H7</f>
        <v>1.72</v>
      </c>
    </row>
    <row r="29" s="1" customFormat="1" ht="18" customHeight="1" spans="1:18">
      <c r="A29" s="22"/>
      <c r="B29" s="12" t="s">
        <v>50</v>
      </c>
      <c r="C29" s="12"/>
      <c r="D29" s="12"/>
      <c r="E29" s="33">
        <f t="shared" ref="E29:G29" si="6">E28+E14</f>
        <v>11474</v>
      </c>
      <c r="F29" s="33">
        <f t="shared" si="6"/>
        <v>11731</v>
      </c>
      <c r="G29" s="34">
        <f t="shared" si="6"/>
        <v>257</v>
      </c>
      <c r="H29" s="14">
        <f>L29/M29</f>
        <v>3.48401954890939</v>
      </c>
      <c r="I29" s="69">
        <f t="shared" ref="I29:M29" si="7">I28+I14</f>
        <v>4</v>
      </c>
      <c r="J29" s="69">
        <f t="shared" si="7"/>
        <v>2614</v>
      </c>
      <c r="K29" s="14"/>
      <c r="L29" s="58">
        <f t="shared" si="7"/>
        <v>4070240.90563105</v>
      </c>
      <c r="M29" s="58">
        <f t="shared" si="7"/>
        <v>1168260.0652758</v>
      </c>
      <c r="N29" s="37"/>
      <c r="O29" s="14"/>
      <c r="P29" s="12" t="s">
        <v>37</v>
      </c>
      <c r="Q29" s="60">
        <f>F26</f>
        <v>134</v>
      </c>
      <c r="R29" s="14">
        <f>H26</f>
        <v>1.96119662509179</v>
      </c>
    </row>
    <row r="30" s="1" customFormat="1" ht="18" customHeight="1" spans="1:18">
      <c r="A30" s="35"/>
      <c r="B30" s="5"/>
      <c r="C30" s="5"/>
      <c r="D30" s="5"/>
      <c r="E30" s="5"/>
      <c r="F30" s="36"/>
      <c r="G30" s="37"/>
      <c r="N30" s="37"/>
      <c r="O30" s="14" t="s">
        <v>51</v>
      </c>
      <c r="P30" s="12" t="s">
        <v>34</v>
      </c>
      <c r="Q30" s="78">
        <f>F10</f>
        <v>291</v>
      </c>
      <c r="R30" s="74">
        <f>H10</f>
        <v>6.68299182792432</v>
      </c>
    </row>
    <row r="31" s="1" customFormat="1" ht="18" customHeight="1" spans="1:18">
      <c r="A31" s="38"/>
      <c r="B31" s="39"/>
      <c r="C31" s="39"/>
      <c r="D31" s="5"/>
      <c r="E31" s="40"/>
      <c r="F31" s="36"/>
      <c r="G31" s="37"/>
      <c r="H31" s="4"/>
      <c r="I31" s="4"/>
      <c r="J31" s="4"/>
      <c r="K31" s="4"/>
      <c r="M31" s="4"/>
      <c r="N31" s="5"/>
      <c r="O31" s="14" t="s">
        <v>36</v>
      </c>
      <c r="P31" s="14" t="s">
        <v>34</v>
      </c>
      <c r="Q31" s="60">
        <f>F11</f>
        <v>201</v>
      </c>
      <c r="R31" s="74">
        <f>H11</f>
        <v>10.4520780663577</v>
      </c>
    </row>
    <row r="32" s="1" customFormat="1" ht="18" customHeight="1" spans="1:18">
      <c r="A32" s="38"/>
      <c r="B32" s="41"/>
      <c r="C32" s="41"/>
      <c r="D32" s="41"/>
      <c r="E32" s="41"/>
      <c r="F32" s="41"/>
      <c r="G32" s="37"/>
      <c r="N32" s="37"/>
      <c r="O32" s="37"/>
      <c r="P32" s="37"/>
      <c r="Q32" s="6">
        <f>Q31+Q30+Q29+Q28+Q27+Q26+Q21+Q17+Q13+Q8+Q5</f>
        <v>11731</v>
      </c>
      <c r="R32" s="1">
        <f>R31+R28+R27+R24+R23+R22+R30+R20+R19+R18+R16+R15+R14+R11+R10+R9+R7+R6+R4+R3+R2+R25+R29</f>
        <v>78.6776205782222</v>
      </c>
    </row>
    <row r="33" s="1" customFormat="1" ht="18" customHeight="1" spans="1:17">
      <c r="A33" s="38"/>
      <c r="B33"/>
      <c r="G33" s="37"/>
      <c r="H33" s="4"/>
      <c r="I33" s="4"/>
      <c r="J33" s="4"/>
      <c r="K33" s="4"/>
      <c r="L33" s="5"/>
      <c r="M33" s="4"/>
      <c r="N33" s="5"/>
      <c r="O33" s="37"/>
      <c r="P33" s="37"/>
      <c r="Q33" s="6"/>
    </row>
    <row r="34" s="1" customFormat="1" ht="18" customHeight="1" spans="1:17">
      <c r="A34" s="38"/>
      <c r="B34"/>
      <c r="C34" s="5"/>
      <c r="D34" s="36"/>
      <c r="E34" s="5"/>
      <c r="F34" s="36"/>
      <c r="G34" s="42"/>
      <c r="H34" s="42"/>
      <c r="I34" s="42"/>
      <c r="J34" s="42"/>
      <c r="K34" s="42"/>
      <c r="L34" s="5"/>
      <c r="M34" s="42"/>
      <c r="N34" s="37"/>
      <c r="O34" s="37"/>
      <c r="P34" s="70"/>
      <c r="Q34" s="37"/>
    </row>
    <row r="35" s="1" customFormat="1" ht="18" customHeight="1" spans="1:16">
      <c r="A35" s="38"/>
      <c r="B35"/>
      <c r="C35" s="43"/>
      <c r="D35" s="5"/>
      <c r="E35" s="5"/>
      <c r="F35" s="5"/>
      <c r="G35" s="42"/>
      <c r="H35" s="42">
        <f>H25+H24+H23+H22+H21+H20+H19+H18+H17+H16+H13+H12+H11+H10+H9+H8+H7+H5+H4+H3+H2+H26+H27</f>
        <v>78.6776205782222</v>
      </c>
      <c r="I35" s="42"/>
      <c r="J35" s="42"/>
      <c r="K35" s="42"/>
      <c r="L35" s="5"/>
      <c r="M35" s="42"/>
      <c r="N35" s="49"/>
      <c r="O35" s="37"/>
      <c r="P35" s="37"/>
    </row>
    <row r="36" s="1" customFormat="1" ht="18" customHeight="1" spans="1:15">
      <c r="A36" s="38"/>
      <c r="B36"/>
      <c r="C36" s="43"/>
      <c r="D36" s="5"/>
      <c r="E36" s="5"/>
      <c r="F36" s="42"/>
      <c r="G36" s="42"/>
      <c r="H36" s="44"/>
      <c r="I36" s="44"/>
      <c r="J36" s="44"/>
      <c r="K36" s="44"/>
      <c r="L36" s="5"/>
      <c r="M36" s="44"/>
      <c r="N36" s="49"/>
      <c r="O36" s="49"/>
    </row>
    <row r="37" s="1" customFormat="1" ht="18" customHeight="1" spans="1:15">
      <c r="A37" s="45"/>
      <c r="B37"/>
      <c r="C37" s="43"/>
      <c r="D37" s="5"/>
      <c r="E37" s="5"/>
      <c r="F37" s="42"/>
      <c r="G37" s="5"/>
      <c r="H37" s="5"/>
      <c r="I37" s="5"/>
      <c r="J37" s="5"/>
      <c r="K37" s="5"/>
      <c r="L37" s="5"/>
      <c r="M37" s="5"/>
      <c r="N37" s="49"/>
      <c r="O37" s="49"/>
    </row>
    <row r="38" s="1" customFormat="1" ht="18" customHeight="1" spans="1:15">
      <c r="A38" s="45"/>
      <c r="B38"/>
      <c r="C38" s="43"/>
      <c r="D38" s="5"/>
      <c r="E38" s="5"/>
      <c r="F38" s="5"/>
      <c r="G38" s="5"/>
      <c r="H38" s="46"/>
      <c r="I38" s="46"/>
      <c r="J38" s="46"/>
      <c r="K38" s="46"/>
      <c r="L38" s="5"/>
      <c r="M38" s="46"/>
      <c r="N38" s="49"/>
      <c r="O38" s="49"/>
    </row>
    <row r="39" s="1" customFormat="1" ht="18" customHeight="1" spans="1:16">
      <c r="A39" s="45"/>
      <c r="B39"/>
      <c r="C39" s="43"/>
      <c r="D39" s="42"/>
      <c r="E39" s="5"/>
      <c r="F39" s="42"/>
      <c r="G39" s="42"/>
      <c r="H39" s="42"/>
      <c r="I39" s="42"/>
      <c r="J39" s="42"/>
      <c r="K39" s="42"/>
      <c r="L39" s="5"/>
      <c r="M39" s="42"/>
      <c r="N39" s="46"/>
      <c r="O39" s="37"/>
      <c r="P39" s="6"/>
    </row>
    <row r="40" s="1" customFormat="1" ht="18" customHeight="1" spans="1:16">
      <c r="A40" s="45"/>
      <c r="B40" s="5"/>
      <c r="C40" s="5"/>
      <c r="D40" s="42"/>
      <c r="E40" s="5"/>
      <c r="F40" s="42"/>
      <c r="G40" s="5"/>
      <c r="H40" s="47"/>
      <c r="I40" s="47"/>
      <c r="J40" s="47"/>
      <c r="K40" s="47"/>
      <c r="L40" s="5"/>
      <c r="M40" s="47"/>
      <c r="N40" s="5"/>
      <c r="O40" s="5"/>
      <c r="P40" s="6"/>
    </row>
    <row r="41" s="1" customFormat="1" ht="18" customHeight="1" spans="1:15">
      <c r="A41" s="45"/>
      <c r="B41" s="5"/>
      <c r="C41" s="5"/>
      <c r="D41" s="42"/>
      <c r="E41" s="5"/>
      <c r="F41" s="42"/>
      <c r="G41" s="5"/>
      <c r="H41" s="48"/>
      <c r="I41" s="48"/>
      <c r="J41" s="48"/>
      <c r="K41" s="48"/>
      <c r="L41" s="37"/>
      <c r="M41" s="48"/>
      <c r="N41" s="47"/>
      <c r="O41" s="5"/>
    </row>
    <row r="42" s="1" customFormat="1" ht="18" customHeight="1" spans="1:14">
      <c r="A42" s="38" t="s">
        <v>60</v>
      </c>
      <c r="B42" s="42"/>
      <c r="C42" s="42"/>
      <c r="D42" s="42"/>
      <c r="E42" s="42"/>
      <c r="F42" s="42"/>
      <c r="G42" s="5"/>
      <c r="H42" s="48"/>
      <c r="I42" s="48"/>
      <c r="J42" s="48"/>
      <c r="K42" s="48"/>
      <c r="L42" s="37"/>
      <c r="M42" s="48"/>
      <c r="N42" s="48"/>
    </row>
    <row r="43" s="1" customFormat="1" ht="18" customHeight="1" spans="1:14">
      <c r="A43" s="49" t="s">
        <v>61</v>
      </c>
      <c r="B43" s="49" t="s">
        <v>62</v>
      </c>
      <c r="C43" s="49" t="s">
        <v>63</v>
      </c>
      <c r="D43" s="5"/>
      <c r="E43" s="5"/>
      <c r="F43" s="42"/>
      <c r="G43" s="42"/>
      <c r="H43" s="42"/>
      <c r="I43" s="42"/>
      <c r="J43" s="42"/>
      <c r="K43" s="42"/>
      <c r="L43" s="70"/>
      <c r="M43" s="42"/>
      <c r="N43" s="48"/>
    </row>
    <row r="44" s="1" customFormat="1" ht="18" customHeight="1" spans="1:15">
      <c r="A44" s="49" t="s">
        <v>64</v>
      </c>
      <c r="B44" s="49" t="s">
        <v>65</v>
      </c>
      <c r="C44" s="49">
        <v>6.97487235</v>
      </c>
      <c r="D44" s="5"/>
      <c r="E44" s="5"/>
      <c r="F44" s="5"/>
      <c r="G44" s="5"/>
      <c r="H44" s="46"/>
      <c r="I44" s="46"/>
      <c r="J44" s="46"/>
      <c r="K44" s="46"/>
      <c r="L44" s="42"/>
      <c r="M44" s="46"/>
      <c r="N44" s="5"/>
      <c r="O44" s="37"/>
    </row>
    <row r="45" s="1" customFormat="1" ht="18" customHeight="1" spans="1:17">
      <c r="A45" s="49" t="s">
        <v>66</v>
      </c>
      <c r="B45" s="49" t="s">
        <v>67</v>
      </c>
      <c r="C45" s="49">
        <v>0.88897875</v>
      </c>
      <c r="D45" s="5"/>
      <c r="E45" s="5"/>
      <c r="F45" s="5"/>
      <c r="G45" s="47"/>
      <c r="H45" s="37"/>
      <c r="I45" s="37"/>
      <c r="J45" s="37"/>
      <c r="K45" s="37"/>
      <c r="L45" s="5"/>
      <c r="M45" s="37"/>
      <c r="N45" s="46"/>
      <c r="O45" s="37"/>
      <c r="Q45" s="6"/>
    </row>
    <row r="46" s="1" customFormat="1" ht="18" customHeight="1" spans="1:15">
      <c r="A46" s="49" t="s">
        <v>68</v>
      </c>
      <c r="B46" s="49" t="s">
        <v>69</v>
      </c>
      <c r="C46" s="49">
        <v>0.06168455</v>
      </c>
      <c r="D46" s="42"/>
      <c r="E46" s="5"/>
      <c r="F46" s="5"/>
      <c r="G46" s="5"/>
      <c r="H46" s="5"/>
      <c r="I46" s="71"/>
      <c r="J46" s="71"/>
      <c r="K46" s="71"/>
      <c r="L46" s="5"/>
      <c r="M46" s="5"/>
      <c r="N46" s="37"/>
      <c r="O46" s="37"/>
    </row>
    <row r="47" s="1" customFormat="1" ht="18" customHeight="1" spans="1:17">
      <c r="A47" s="49" t="s">
        <v>70</v>
      </c>
      <c r="B47" s="49" t="s">
        <v>71</v>
      </c>
      <c r="C47" s="49">
        <v>1.8962</v>
      </c>
      <c r="D47" s="42"/>
      <c r="E47" s="5"/>
      <c r="F47" s="5"/>
      <c r="G47" s="5"/>
      <c r="H47" s="5"/>
      <c r="I47" s="5"/>
      <c r="J47" s="5"/>
      <c r="K47" s="5"/>
      <c r="L47" s="5"/>
      <c r="M47" s="5"/>
      <c r="N47" s="5"/>
      <c r="O47" s="37"/>
      <c r="Q47" s="6"/>
    </row>
    <row r="48" s="1" customFormat="1" ht="18" customHeight="1" spans="1:14">
      <c r="A48" s="49" t="s">
        <v>72</v>
      </c>
      <c r="B48" s="49" t="s">
        <v>73</v>
      </c>
      <c r="C48" s="49">
        <v>0.2251</v>
      </c>
      <c r="D48" s="42"/>
      <c r="L48" s="5"/>
      <c r="N48" s="5"/>
    </row>
    <row r="49" s="1" customFormat="1" ht="18" customHeight="1" spans="1:14">
      <c r="A49" s="49" t="s">
        <v>74</v>
      </c>
      <c r="B49" s="49" t="s">
        <v>75</v>
      </c>
      <c r="C49" s="49">
        <v>5.03621405</v>
      </c>
      <c r="D49" s="42"/>
      <c r="F49" s="3"/>
      <c r="G49" s="4"/>
      <c r="H49" s="5"/>
      <c r="I49" s="5"/>
      <c r="J49" s="5"/>
      <c r="K49" s="5"/>
      <c r="L49" s="5"/>
      <c r="M49" s="5"/>
      <c r="N49" s="5"/>
    </row>
    <row r="50" s="1" customFormat="1" ht="18" customHeight="1" spans="1:14">
      <c r="A50" s="49" t="s">
        <v>76</v>
      </c>
      <c r="B50" s="49" t="s">
        <v>77</v>
      </c>
      <c r="C50" s="49">
        <v>0.2093</v>
      </c>
      <c r="F50" s="3"/>
      <c r="G50" s="4"/>
      <c r="H50" s="5"/>
      <c r="I50" s="5"/>
      <c r="J50" s="5"/>
      <c r="K50" s="5"/>
      <c r="L50" s="5"/>
      <c r="M50" s="5"/>
      <c r="N50" s="5"/>
    </row>
    <row r="51" s="1" customFormat="1" ht="18" customHeight="1" spans="1:17">
      <c r="A51" s="49" t="s">
        <v>78</v>
      </c>
      <c r="B51" s="49" t="s">
        <v>79</v>
      </c>
      <c r="C51" s="49">
        <v>0.8637</v>
      </c>
      <c r="F51" s="3"/>
      <c r="G51" s="4"/>
      <c r="H51" s="5"/>
      <c r="I51" s="5"/>
      <c r="J51" s="5"/>
      <c r="K51" s="5"/>
      <c r="L51" s="5"/>
      <c r="M51" s="5"/>
      <c r="N51" s="5"/>
      <c r="Q51" s="6"/>
    </row>
    <row r="52" s="1" customFormat="1" ht="18" customHeight="1" spans="1:17">
      <c r="A52" s="49" t="s">
        <v>80</v>
      </c>
      <c r="B52" s="49" t="s">
        <v>81</v>
      </c>
      <c r="C52" s="49">
        <v>1.6659</v>
      </c>
      <c r="N52" s="5"/>
      <c r="Q52" s="6"/>
    </row>
    <row r="53" s="1" customFormat="1" ht="18" customHeight="1" spans="1:17">
      <c r="A53" s="49" t="s">
        <v>82</v>
      </c>
      <c r="B53" s="49" t="s">
        <v>83</v>
      </c>
      <c r="C53" s="49">
        <v>7.90901855</v>
      </c>
      <c r="N53" s="5"/>
      <c r="Q53" s="6"/>
    </row>
    <row r="54" s="1" customFormat="1" ht="18" customHeight="1" spans="1:17">
      <c r="A54" s="49" t="s">
        <v>84</v>
      </c>
      <c r="B54" s="49" t="s">
        <v>85</v>
      </c>
      <c r="C54" s="49">
        <v>0.000457</v>
      </c>
      <c r="N54" s="5"/>
      <c r="Q54" s="6"/>
    </row>
    <row r="55" ht="15.6" spans="1:3">
      <c r="A55" s="49" t="s">
        <v>86</v>
      </c>
      <c r="B55" s="49" t="s">
        <v>87</v>
      </c>
      <c r="C55" s="49">
        <v>1.8567</v>
      </c>
    </row>
    <row r="56" ht="15.6" spans="1:3">
      <c r="A56" s="49" t="s">
        <v>88</v>
      </c>
      <c r="B56" s="49" t="s">
        <v>89</v>
      </c>
      <c r="C56" s="49">
        <v>4.9463</v>
      </c>
    </row>
    <row r="57" ht="15.6" spans="1:3">
      <c r="A57" s="49" t="s">
        <v>90</v>
      </c>
      <c r="B57" s="49" t="s">
        <v>91</v>
      </c>
      <c r="C57" s="49">
        <v>8.8875867</v>
      </c>
    </row>
  </sheetData>
  <mergeCells count="24">
    <mergeCell ref="B29:D29"/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C3:C4"/>
    <mergeCell ref="C5:C7"/>
    <mergeCell ref="C8:C11"/>
    <mergeCell ref="C12:C13"/>
    <mergeCell ref="C16:C17"/>
    <mergeCell ref="C18:C22"/>
    <mergeCell ref="C23:C26"/>
    <mergeCell ref="O2:O5"/>
    <mergeCell ref="O6:O8"/>
    <mergeCell ref="O9:O13"/>
    <mergeCell ref="O14:O17"/>
    <mergeCell ref="O18:O21"/>
    <mergeCell ref="O22:O26"/>
    <mergeCell ref="O28:O29"/>
  </mergeCells>
  <conditionalFormatting sqref="Q2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{ea0f8a55-93b4-46f1-8a3c-f374513f097a}</x14:id>
        </ext>
      </extLst>
    </cfRule>
  </conditionalFormatting>
  <conditionalFormatting sqref="Q2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{c647bcc9-5396-4bc7-9a28-b24ea4c8def0}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{552d1653-3d12-4f58-acfd-8030719a7fc5}</x14:id>
        </ext>
      </extLst>
    </cfRule>
  </conditionalFormatting>
  <conditionalFormatting sqref="R30">
    <cfRule type="aboveAverage" dxfId="0" priority="16"/>
    <cfRule type="aboveAverage" dxfId="1" priority="15" aboveAverage="0"/>
  </conditionalFormatting>
  <conditionalFormatting sqref="R31">
    <cfRule type="aboveAverage" dxfId="0" priority="2"/>
    <cfRule type="aboveAverage" dxfId="1" priority="1" aboveAverage="0"/>
  </conditionalFormatting>
  <conditionalFormatting sqref="Q2:Q5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{de932c0f-f94f-4dd5-a354-a48291ef9488}</x14:id>
        </ext>
      </extLst>
    </cfRule>
  </conditionalFormatting>
  <conditionalFormatting sqref="Q6:Q8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{a6de416f-0c6e-468d-9706-941b4df473d3}</x14:id>
        </ext>
      </extLst>
    </cfRule>
  </conditionalFormatting>
  <conditionalFormatting sqref="Q9:Q1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{ba878fdc-c51c-48a8-af0b-af733d3fa09c}</x14:id>
        </ext>
      </extLst>
    </cfRule>
  </conditionalFormatting>
  <conditionalFormatting sqref="Q14:Q17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{dfa6da0d-041c-42a6-9411-982f0448d497}</x14:id>
        </ext>
      </extLst>
    </cfRule>
  </conditionalFormatting>
  <conditionalFormatting sqref="Q18:Q2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{003e3d72-b9f8-4668-b7be-7bfbc719b615}</x14:id>
        </ext>
      </extLst>
    </cfRule>
  </conditionalFormatting>
  <conditionalFormatting sqref="Q22:Q2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{bc9bd3b3-9ded-4524-b522-9609cf75ff6a}</x14:id>
        </ext>
      </extLst>
    </cfRule>
  </conditionalFormatting>
  <conditionalFormatting sqref="Q23:Q2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{09e5b048-b303-4987-9f7a-11bf91e086ac}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{bd5e51d6-9421-4274-908f-ce02a31d350b}</x14:id>
        </ext>
      </extLst>
    </cfRule>
  </conditionalFormatting>
  <conditionalFormatting sqref="R3:R4">
    <cfRule type="aboveAverage" dxfId="0" priority="24"/>
    <cfRule type="aboveAverage" dxfId="1" priority="23" aboveAverage="0"/>
  </conditionalFormatting>
  <conditionalFormatting sqref="R6:R7">
    <cfRule type="aboveAverage" dxfId="0" priority="22"/>
    <cfRule type="aboveAverage" dxfId="1" priority="21" aboveAverage="0"/>
  </conditionalFormatting>
  <conditionalFormatting sqref="R9:R12">
    <cfRule type="aboveAverage" dxfId="0" priority="18"/>
    <cfRule type="aboveAverage" dxfId="1" priority="17" aboveAverage="0"/>
  </conditionalFormatting>
  <conditionalFormatting sqref="R14:R16">
    <cfRule type="aboveAverage" dxfId="0" priority="20"/>
    <cfRule type="aboveAverage" dxfId="1" priority="19" aboveAverage="0"/>
  </conditionalFormatting>
  <conditionalFormatting sqref="R18:R21">
    <cfRule type="aboveAverage" dxfId="0" priority="14"/>
    <cfRule type="aboveAverage" dxfId="1" priority="13" aboveAverage="0"/>
  </conditionalFormatting>
  <conditionalFormatting sqref="R22:R25">
    <cfRule type="aboveAverage" dxfId="0" priority="28"/>
    <cfRule type="aboveAverage" dxfId="1" priority="27" aboveAverage="0"/>
  </conditionalFormatting>
  <conditionalFormatting sqref="Q22 Q2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{fce9c6ff-653c-4a84-8bf1-e2fb72592af8}</x14:id>
        </ext>
      </extLst>
    </cfRule>
  </conditionalFormatting>
  <pageMargins left="0.75" right="0.75" top="1" bottom="1" header="0.511805555555556" footer="0.511805555555556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0f8a55-93b4-46f1-8a3c-f374513f09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type="dataBar" id="{c647bcc9-5396-4bc7-9a28-b24ea4c8de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552d1653-3d12-4f58-acfd-8030719a7f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type="dataBar" id="{de932c0f-f94f-4dd5-a354-a48291ef94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type="dataBar" id="{a6de416f-0c6e-468d-9706-941b4df473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type="dataBar" id="{ba878fdc-c51c-48a8-af0b-af733d3fa0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type="dataBar" id="{dfa6da0d-041c-42a6-9411-982f0448d4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type="dataBar" id="{003e3d72-b9f8-4668-b7be-7bfbc719b6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type="dataBar" id="{bc9bd3b3-9ded-4524-b522-9609cf75ff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type="dataBar" id="{09e5b048-b303-4987-9f7a-11bf91e086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d5e51d6-9421-4274-908f-ce02a31d35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type="dataBar" id="{fce9c6ff-653c-4a84-8bf1-e2fb72592a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7"/>
  <sheetViews>
    <sheetView topLeftCell="A13" workbookViewId="0">
      <selection activeCell="F29" sqref="F29"/>
    </sheetView>
  </sheetViews>
  <sheetFormatPr defaultColWidth="9" defaultRowHeight="17.4"/>
  <cols>
    <col min="1" max="1" width="9.5" style="2" customWidth="1"/>
    <col min="2" max="2" width="12.6296296296296" style="1" customWidth="1"/>
    <col min="3" max="3" width="11.25" style="1" customWidth="1"/>
    <col min="4" max="4" width="10" style="1" customWidth="1"/>
    <col min="5" max="5" width="10.1296296296296" style="1" customWidth="1"/>
    <col min="6" max="6" width="8.5" style="3" customWidth="1"/>
    <col min="7" max="7" width="11.25" style="4" customWidth="1"/>
    <col min="8" max="8" width="9.62962962962963" style="1" customWidth="1"/>
    <col min="9" max="9" width="8.62962962962963" style="1" customWidth="1"/>
    <col min="10" max="10" width="10" style="1" customWidth="1"/>
    <col min="11" max="11" width="10.75" style="1" customWidth="1"/>
    <col min="12" max="12" width="16.5555555555556" style="1" customWidth="1"/>
    <col min="13" max="13" width="15.8888888888889" style="1" customWidth="1"/>
    <col min="14" max="14" width="13.3796296296296" style="5" customWidth="1"/>
    <col min="15" max="15" width="12.5" style="1" customWidth="1"/>
    <col min="16" max="16" width="13.3796296296296" style="1" customWidth="1"/>
    <col min="17" max="17" width="19.3796296296296" style="6" customWidth="1"/>
    <col min="18" max="18" width="13.6296296296296" style="1" customWidth="1"/>
    <col min="19" max="19" width="9" style="1"/>
  </cols>
  <sheetData>
    <row r="1" s="1" customFormat="1" ht="18" customHeight="1" spans="1:18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50" t="s">
        <v>16</v>
      </c>
      <c r="J1" s="51" t="s">
        <v>17</v>
      </c>
      <c r="K1" s="52" t="s">
        <v>18</v>
      </c>
      <c r="L1" s="53" t="s">
        <v>3</v>
      </c>
      <c r="M1" s="54" t="s">
        <v>4</v>
      </c>
      <c r="N1" s="55"/>
      <c r="O1" s="56" t="s">
        <v>11</v>
      </c>
      <c r="P1" s="56" t="s">
        <v>9</v>
      </c>
      <c r="Q1" s="72" t="s">
        <v>13</v>
      </c>
      <c r="R1" s="73" t="s">
        <v>15</v>
      </c>
    </row>
    <row r="2" s="1" customFormat="1" ht="18" customHeight="1" spans="1:18">
      <c r="A2" s="11">
        <v>43430</v>
      </c>
      <c r="B2" s="12" t="s">
        <v>19</v>
      </c>
      <c r="C2" s="12">
        <f>F2</f>
        <v>988</v>
      </c>
      <c r="D2" s="12" t="s">
        <v>20</v>
      </c>
      <c r="E2" s="12">
        <v>1055</v>
      </c>
      <c r="F2" s="12">
        <v>988</v>
      </c>
      <c r="G2" s="13">
        <f t="shared" ref="G2:G13" si="0">F2-E2</f>
        <v>-67</v>
      </c>
      <c r="H2" s="14">
        <v>3.36143126617632</v>
      </c>
      <c r="I2" s="27">
        <v>37</v>
      </c>
      <c r="J2" s="27">
        <v>484</v>
      </c>
      <c r="K2" s="14">
        <v>2.04132231404959</v>
      </c>
      <c r="L2" s="57">
        <v>310335.57</v>
      </c>
      <c r="M2" s="58">
        <v>92322.45</v>
      </c>
      <c r="N2" s="37"/>
      <c r="O2" s="12" t="s">
        <v>21</v>
      </c>
      <c r="P2" s="12" t="s">
        <v>22</v>
      </c>
      <c r="Q2" s="60">
        <f>F3</f>
        <v>3457</v>
      </c>
      <c r="R2" s="74">
        <f>H3</f>
        <v>3.39041739173238</v>
      </c>
    </row>
    <row r="3" s="1" customFormat="1" ht="18" customHeight="1" spans="1:18">
      <c r="A3" s="15"/>
      <c r="B3" s="12" t="s">
        <v>23</v>
      </c>
      <c r="C3" s="16">
        <f>F3+F4</f>
        <v>3596</v>
      </c>
      <c r="D3" s="12" t="s">
        <v>21</v>
      </c>
      <c r="E3" s="12">
        <v>3812</v>
      </c>
      <c r="F3" s="12">
        <v>3457</v>
      </c>
      <c r="G3" s="17">
        <f t="shared" si="0"/>
        <v>-355</v>
      </c>
      <c r="H3" s="14">
        <v>3.39041739173238</v>
      </c>
      <c r="I3" s="12">
        <v>65</v>
      </c>
      <c r="J3" s="12">
        <v>649</v>
      </c>
      <c r="K3" s="14">
        <v>5.326656394453</v>
      </c>
      <c r="L3" s="1">
        <v>1118881.3847</v>
      </c>
      <c r="M3" s="58">
        <v>330012.873172613</v>
      </c>
      <c r="N3" s="49"/>
      <c r="O3" s="12"/>
      <c r="P3" s="12" t="s">
        <v>24</v>
      </c>
      <c r="Q3" s="60">
        <f>F16</f>
        <v>755</v>
      </c>
      <c r="R3" s="14">
        <f>H16</f>
        <v>3</v>
      </c>
    </row>
    <row r="4" s="1" customFormat="1" ht="18" customHeight="1" spans="1:18">
      <c r="A4" s="15"/>
      <c r="B4" s="12"/>
      <c r="C4" s="18"/>
      <c r="D4" s="12" t="s">
        <v>25</v>
      </c>
      <c r="E4" s="12">
        <v>152</v>
      </c>
      <c r="F4" s="12">
        <v>139</v>
      </c>
      <c r="G4" s="17">
        <f t="shared" si="0"/>
        <v>-13</v>
      </c>
      <c r="H4" s="14">
        <v>4.0697700545177</v>
      </c>
      <c r="I4" s="12">
        <v>1</v>
      </c>
      <c r="J4" s="12">
        <v>37</v>
      </c>
      <c r="K4" s="14">
        <v>3.75675675675676</v>
      </c>
      <c r="L4" s="57">
        <v>54655.3025287499</v>
      </c>
      <c r="M4" s="58">
        <v>13429.58</v>
      </c>
      <c r="N4" s="49"/>
      <c r="O4" s="12"/>
      <c r="P4" s="12" t="s">
        <v>26</v>
      </c>
      <c r="Q4" s="75">
        <f>F18</f>
        <v>650</v>
      </c>
      <c r="R4" s="64">
        <f>H18</f>
        <v>3.23306121611427</v>
      </c>
    </row>
    <row r="5" s="1" customFormat="1" ht="18" customHeight="1" spans="1:18">
      <c r="A5" s="15"/>
      <c r="B5" s="16" t="s">
        <v>27</v>
      </c>
      <c r="C5" s="16">
        <f>F5+F6+F7</f>
        <v>485</v>
      </c>
      <c r="D5" s="12" t="s">
        <v>28</v>
      </c>
      <c r="E5" s="12">
        <v>555</v>
      </c>
      <c r="F5" s="12">
        <v>400</v>
      </c>
      <c r="G5" s="13">
        <f t="shared" si="0"/>
        <v>-155</v>
      </c>
      <c r="H5" s="14">
        <v>2.43</v>
      </c>
      <c r="I5" s="12">
        <v>15</v>
      </c>
      <c r="J5" s="12">
        <v>105</v>
      </c>
      <c r="K5" s="14">
        <v>3.81</v>
      </c>
      <c r="L5" s="1">
        <v>160045.44</v>
      </c>
      <c r="M5" s="58">
        <v>65827.43</v>
      </c>
      <c r="N5" s="37"/>
      <c r="O5" s="12"/>
      <c r="P5" s="23" t="s">
        <v>29</v>
      </c>
      <c r="Q5" s="76">
        <f>SUM(Q2:Q4)</f>
        <v>4862</v>
      </c>
      <c r="R5" s="77">
        <f>AVERAGE(R2:R4)</f>
        <v>3.20782620261555</v>
      </c>
    </row>
    <row r="6" s="1" customFormat="1" ht="18" customHeight="1" spans="1:18">
      <c r="A6" s="15"/>
      <c r="B6" s="19"/>
      <c r="C6" s="19"/>
      <c r="D6" s="12" t="s">
        <v>30</v>
      </c>
      <c r="E6" s="12">
        <v>78</v>
      </c>
      <c r="F6" s="12">
        <v>73</v>
      </c>
      <c r="G6" s="13">
        <f t="shared" si="0"/>
        <v>-5</v>
      </c>
      <c r="H6" s="14">
        <v>1.64</v>
      </c>
      <c r="I6" s="12">
        <v>0</v>
      </c>
      <c r="J6" s="12">
        <v>31</v>
      </c>
      <c r="K6" s="14">
        <v>2.35</v>
      </c>
      <c r="L6" s="57">
        <v>10983.96</v>
      </c>
      <c r="M6" s="58">
        <v>6688.83</v>
      </c>
      <c r="N6" s="37"/>
      <c r="O6" s="12" t="s">
        <v>25</v>
      </c>
      <c r="P6" s="12" t="s">
        <v>22</v>
      </c>
      <c r="Q6" s="60">
        <f>F4</f>
        <v>139</v>
      </c>
      <c r="R6" s="14">
        <f>H4</f>
        <v>4.0697700545177</v>
      </c>
    </row>
    <row r="7" s="1" customFormat="1" ht="18" customHeight="1" spans="1:18">
      <c r="A7" s="15"/>
      <c r="B7" s="18"/>
      <c r="C7" s="18"/>
      <c r="D7" s="12" t="s">
        <v>31</v>
      </c>
      <c r="E7" s="12">
        <v>19</v>
      </c>
      <c r="F7" s="12">
        <v>12</v>
      </c>
      <c r="G7" s="13">
        <f t="shared" si="0"/>
        <v>-7</v>
      </c>
      <c r="H7" s="14">
        <v>2.27</v>
      </c>
      <c r="I7" s="12">
        <v>0</v>
      </c>
      <c r="J7" s="12">
        <v>26</v>
      </c>
      <c r="K7" s="14">
        <v>0.46</v>
      </c>
      <c r="L7" s="57">
        <v>6361.08</v>
      </c>
      <c r="M7" s="58">
        <v>2798.53</v>
      </c>
      <c r="O7" s="12"/>
      <c r="P7" s="12" t="s">
        <v>26</v>
      </c>
      <c r="Q7" s="75">
        <f>F19</f>
        <v>42</v>
      </c>
      <c r="R7" s="65">
        <f>H19</f>
        <v>3.18928661738449</v>
      </c>
    </row>
    <row r="8" s="1" customFormat="1" ht="18" customHeight="1" spans="1:18">
      <c r="A8" s="15"/>
      <c r="B8" s="16" t="s">
        <v>32</v>
      </c>
      <c r="C8" s="16">
        <f>F8+F9+F10+F11</f>
        <v>1487</v>
      </c>
      <c r="D8" s="12" t="s">
        <v>33</v>
      </c>
      <c r="E8" s="12">
        <v>776</v>
      </c>
      <c r="F8" s="12">
        <v>778</v>
      </c>
      <c r="G8" s="17">
        <f t="shared" si="0"/>
        <v>2</v>
      </c>
      <c r="H8" s="14">
        <v>4.13529756219789</v>
      </c>
      <c r="I8" s="12">
        <v>33</v>
      </c>
      <c r="J8" s="12">
        <v>237</v>
      </c>
      <c r="K8" s="14">
        <v>3.28270042194093</v>
      </c>
      <c r="L8" s="57">
        <v>195404.43</v>
      </c>
      <c r="M8" s="58">
        <v>47252.81</v>
      </c>
      <c r="N8" s="37"/>
      <c r="O8" s="12"/>
      <c r="P8" s="23" t="s">
        <v>29</v>
      </c>
      <c r="Q8" s="76">
        <f>SUM(Q6:Q7)</f>
        <v>181</v>
      </c>
      <c r="R8" s="77">
        <f>AVERAGE(R6:R7)</f>
        <v>3.6295283359511</v>
      </c>
    </row>
    <row r="9" s="1" customFormat="1" ht="18" customHeight="1" spans="1:18">
      <c r="A9" s="15"/>
      <c r="B9" s="19"/>
      <c r="C9" s="19"/>
      <c r="D9" s="12" t="s">
        <v>31</v>
      </c>
      <c r="E9" s="12">
        <v>273</v>
      </c>
      <c r="F9" s="12">
        <v>302</v>
      </c>
      <c r="G9" s="17">
        <f t="shared" si="0"/>
        <v>29</v>
      </c>
      <c r="H9" s="14">
        <v>4.82247732278422</v>
      </c>
      <c r="I9" s="12">
        <v>23</v>
      </c>
      <c r="J9" s="12">
        <v>108</v>
      </c>
      <c r="K9" s="14">
        <v>2.7962962962963</v>
      </c>
      <c r="L9" s="57">
        <v>94281.65</v>
      </c>
      <c r="M9" s="58">
        <v>19550.46</v>
      </c>
      <c r="N9" s="37"/>
      <c r="O9" s="59" t="s">
        <v>31</v>
      </c>
      <c r="P9" s="12" t="s">
        <v>34</v>
      </c>
      <c r="Q9" s="75">
        <f>F9</f>
        <v>302</v>
      </c>
      <c r="R9" s="74">
        <f>H9</f>
        <v>4.82247732278422</v>
      </c>
    </row>
    <row r="10" s="1" customFormat="1" ht="18" customHeight="1" spans="1:18">
      <c r="A10" s="15"/>
      <c r="B10" s="19"/>
      <c r="C10" s="19"/>
      <c r="D10" s="12" t="s">
        <v>35</v>
      </c>
      <c r="E10" s="12">
        <v>291</v>
      </c>
      <c r="F10" s="12">
        <v>244</v>
      </c>
      <c r="G10" s="17">
        <f t="shared" si="0"/>
        <v>-47</v>
      </c>
      <c r="H10" s="14">
        <v>7.62862106919466</v>
      </c>
      <c r="I10" s="12">
        <v>14</v>
      </c>
      <c r="J10" s="12">
        <v>83</v>
      </c>
      <c r="K10" s="14">
        <v>2.93975903614458</v>
      </c>
      <c r="L10" s="57">
        <v>136816.42</v>
      </c>
      <c r="M10" s="58">
        <v>17934.62</v>
      </c>
      <c r="N10" s="37"/>
      <c r="O10" s="59"/>
      <c r="P10" s="12" t="s">
        <v>26</v>
      </c>
      <c r="Q10" s="75">
        <f>F20</f>
        <v>258</v>
      </c>
      <c r="R10" s="65">
        <f>H20</f>
        <v>2.61306714705784</v>
      </c>
    </row>
    <row r="11" s="1" customFormat="1" ht="18" customHeight="1" spans="1:18">
      <c r="A11" s="15"/>
      <c r="B11" s="19"/>
      <c r="C11" s="19"/>
      <c r="D11" s="12" t="s">
        <v>36</v>
      </c>
      <c r="E11" s="12">
        <v>201</v>
      </c>
      <c r="F11" s="12">
        <v>163</v>
      </c>
      <c r="G11" s="17">
        <f t="shared" si="0"/>
        <v>-38</v>
      </c>
      <c r="H11" s="14">
        <v>8.14788584939926</v>
      </c>
      <c r="I11" s="12">
        <v>4</v>
      </c>
      <c r="J11" s="12">
        <v>34</v>
      </c>
      <c r="K11" s="14">
        <v>4.79411764705882</v>
      </c>
      <c r="L11" s="1">
        <v>114405.28</v>
      </c>
      <c r="M11" s="58">
        <v>14041.1</v>
      </c>
      <c r="N11" s="37"/>
      <c r="O11" s="59"/>
      <c r="P11" s="12" t="s">
        <v>37</v>
      </c>
      <c r="Q11" s="78">
        <f>F25</f>
        <v>52</v>
      </c>
      <c r="R11" s="74">
        <f>H25</f>
        <v>2.54213542836399</v>
      </c>
    </row>
    <row r="12" s="1" customFormat="1" ht="18" customHeight="1" spans="1:18">
      <c r="A12" s="15"/>
      <c r="B12" s="16" t="s">
        <v>38</v>
      </c>
      <c r="C12" s="16">
        <f>F12+F13</f>
        <v>450</v>
      </c>
      <c r="D12" s="12" t="s">
        <v>39</v>
      </c>
      <c r="E12" s="12">
        <v>752</v>
      </c>
      <c r="F12" s="12">
        <v>402</v>
      </c>
      <c r="G12" s="13">
        <f t="shared" si="0"/>
        <v>-350</v>
      </c>
      <c r="H12" s="20">
        <v>2.79348891876664</v>
      </c>
      <c r="I12" s="60">
        <v>11</v>
      </c>
      <c r="J12" s="60">
        <v>55</v>
      </c>
      <c r="K12" s="14">
        <v>7.30909090909091</v>
      </c>
      <c r="L12" s="61">
        <v>182233.2726</v>
      </c>
      <c r="M12" s="58">
        <v>65235.0082277965</v>
      </c>
      <c r="N12" s="37"/>
      <c r="O12" s="59"/>
      <c r="P12" s="12" t="s">
        <v>40</v>
      </c>
      <c r="Q12" s="78">
        <f>F7</f>
        <v>12</v>
      </c>
      <c r="R12" s="74">
        <f>H7</f>
        <v>2.27</v>
      </c>
    </row>
    <row r="13" s="1" customFormat="1" ht="18" customHeight="1" spans="1:18">
      <c r="A13" s="15"/>
      <c r="B13" s="18"/>
      <c r="C13" s="18"/>
      <c r="D13" s="12" t="s">
        <v>28</v>
      </c>
      <c r="E13" s="12">
        <v>109</v>
      </c>
      <c r="F13" s="12">
        <v>48</v>
      </c>
      <c r="G13" s="13">
        <f t="shared" si="0"/>
        <v>-61</v>
      </c>
      <c r="H13" s="20">
        <v>2.34129782594028</v>
      </c>
      <c r="I13" s="60">
        <v>6</v>
      </c>
      <c r="J13" s="60">
        <v>20</v>
      </c>
      <c r="K13" s="14">
        <v>2.4</v>
      </c>
      <c r="L13" s="21">
        <v>24757.710988</v>
      </c>
      <c r="M13" s="58">
        <v>10574.3535545535</v>
      </c>
      <c r="N13" s="37"/>
      <c r="O13" s="59"/>
      <c r="P13" s="23" t="s">
        <v>29</v>
      </c>
      <c r="Q13" s="60">
        <f>SUM(Q9:Q12)</f>
        <v>624</v>
      </c>
      <c r="R13" s="77">
        <f>AVERAGE(R9:R11)</f>
        <v>3.32589329940202</v>
      </c>
    </row>
    <row r="14" s="1" customFormat="1" ht="18" customHeight="1" spans="1:18">
      <c r="A14" s="22"/>
      <c r="B14" s="23" t="s">
        <v>7</v>
      </c>
      <c r="C14" s="23">
        <f t="shared" ref="C14:G14" si="1">SUM(C2:C13)</f>
        <v>7006</v>
      </c>
      <c r="D14" s="23"/>
      <c r="E14" s="23">
        <f t="shared" si="1"/>
        <v>8073</v>
      </c>
      <c r="F14" s="23">
        <f t="shared" si="1"/>
        <v>7006</v>
      </c>
      <c r="G14" s="24">
        <f t="shared" si="1"/>
        <v>-1067</v>
      </c>
      <c r="H14" s="25">
        <f>L14/M14</f>
        <v>3.51359745950388</v>
      </c>
      <c r="I14" s="23">
        <f>SUM(I3:I13)</f>
        <v>172</v>
      </c>
      <c r="J14" s="23">
        <f t="shared" ref="J14:M14" si="2">SUM(J2:J13)</f>
        <v>1869</v>
      </c>
      <c r="K14" s="25"/>
      <c r="L14" s="81">
        <f t="shared" si="2"/>
        <v>2409161.50081675</v>
      </c>
      <c r="M14" s="67">
        <f t="shared" si="2"/>
        <v>685668.044954963</v>
      </c>
      <c r="N14" s="37"/>
      <c r="O14" s="12" t="s">
        <v>33</v>
      </c>
      <c r="P14" s="12" t="s">
        <v>34</v>
      </c>
      <c r="Q14" s="78">
        <f>F8</f>
        <v>778</v>
      </c>
      <c r="R14" s="74">
        <f>H8</f>
        <v>4.13529756219789</v>
      </c>
    </row>
    <row r="15" s="1" customFormat="1" ht="18" customHeight="1" spans="1:18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50" t="s">
        <v>16</v>
      </c>
      <c r="J15" s="51" t="s">
        <v>17</v>
      </c>
      <c r="K15" s="52" t="s">
        <v>18</v>
      </c>
      <c r="L15" s="53" t="s">
        <v>3</v>
      </c>
      <c r="M15" s="54" t="s">
        <v>4</v>
      </c>
      <c r="N15" s="55"/>
      <c r="O15" s="12"/>
      <c r="P15" s="12" t="s">
        <v>26</v>
      </c>
      <c r="Q15" s="75">
        <f>F21</f>
        <v>46</v>
      </c>
      <c r="R15" s="68">
        <f>H21</f>
        <v>3.12311291546833</v>
      </c>
    </row>
    <row r="16" s="1" customFormat="1" ht="18" customHeight="1" spans="1:18">
      <c r="A16" s="11">
        <v>43430</v>
      </c>
      <c r="B16" s="26" t="s">
        <v>41</v>
      </c>
      <c r="C16" s="26">
        <f>F16+F17</f>
        <v>1108</v>
      </c>
      <c r="D16" s="12" t="s">
        <v>21</v>
      </c>
      <c r="E16" s="27">
        <v>918</v>
      </c>
      <c r="F16" s="27">
        <v>755</v>
      </c>
      <c r="G16" s="13">
        <f t="shared" ref="G16:G27" si="3">F16-E16</f>
        <v>-163</v>
      </c>
      <c r="H16" s="14">
        <v>3</v>
      </c>
      <c r="I16" s="12">
        <v>45</v>
      </c>
      <c r="J16" s="12">
        <v>128</v>
      </c>
      <c r="K16" s="14">
        <v>5.9</v>
      </c>
      <c r="L16" s="37">
        <v>202613.4</v>
      </c>
      <c r="M16" s="58">
        <v>67191.894</v>
      </c>
      <c r="N16" s="37"/>
      <c r="O16" s="12"/>
      <c r="P16" s="12" t="s">
        <v>37</v>
      </c>
      <c r="Q16" s="78">
        <f>F24</f>
        <v>68</v>
      </c>
      <c r="R16" s="74">
        <f>H24</f>
        <v>2.63595287066984</v>
      </c>
    </row>
    <row r="17" s="1" customFormat="1" ht="18" customHeight="1" spans="1:18">
      <c r="A17" s="15"/>
      <c r="B17" s="28"/>
      <c r="C17" s="28"/>
      <c r="D17" s="12" t="s">
        <v>20</v>
      </c>
      <c r="E17" s="27">
        <v>378</v>
      </c>
      <c r="F17" s="27">
        <v>353</v>
      </c>
      <c r="G17" s="13">
        <f t="shared" si="3"/>
        <v>-25</v>
      </c>
      <c r="H17" s="14">
        <v>2.9</v>
      </c>
      <c r="I17" s="12">
        <v>36</v>
      </c>
      <c r="J17" s="12">
        <v>63</v>
      </c>
      <c r="K17" s="14">
        <v>5.6</v>
      </c>
      <c r="L17" s="57">
        <v>106323.63</v>
      </c>
      <c r="M17" s="58">
        <v>37228.4451</v>
      </c>
      <c r="N17" s="37"/>
      <c r="O17" s="12"/>
      <c r="P17" s="23" t="s">
        <v>29</v>
      </c>
      <c r="Q17" s="60">
        <f>SUM(Q14:Q16)</f>
        <v>892</v>
      </c>
      <c r="R17" s="77">
        <f>AVERAGE(R14:R16)</f>
        <v>3.29812111611202</v>
      </c>
    </row>
    <row r="18" s="1" customFormat="1" ht="18" customHeight="1" spans="1:18">
      <c r="A18" s="15"/>
      <c r="B18" s="26" t="s">
        <v>42</v>
      </c>
      <c r="C18" s="26">
        <f>SUM(F18:F22)</f>
        <v>1691</v>
      </c>
      <c r="D18" s="12" t="s">
        <v>21</v>
      </c>
      <c r="E18" s="27">
        <v>635</v>
      </c>
      <c r="F18" s="27">
        <v>650</v>
      </c>
      <c r="G18" s="13">
        <f t="shared" si="3"/>
        <v>15</v>
      </c>
      <c r="H18" s="14">
        <v>3.23306121611427</v>
      </c>
      <c r="I18" s="12">
        <v>19</v>
      </c>
      <c r="J18" s="12">
        <v>104</v>
      </c>
      <c r="K18" s="14">
        <v>6.25</v>
      </c>
      <c r="L18" s="57">
        <v>189854.990753687</v>
      </c>
      <c r="M18" s="58">
        <v>58722.9805013928</v>
      </c>
      <c r="N18" s="49"/>
      <c r="O18" s="12" t="s">
        <v>28</v>
      </c>
      <c r="P18" s="12" t="s">
        <v>40</v>
      </c>
      <c r="Q18" s="76">
        <f>F5</f>
        <v>400</v>
      </c>
      <c r="R18" s="14">
        <f>H5</f>
        <v>2.43</v>
      </c>
    </row>
    <row r="19" s="1" customFormat="1" ht="18" customHeight="1" spans="1:18">
      <c r="A19" s="15"/>
      <c r="B19" s="28"/>
      <c r="C19" s="28"/>
      <c r="D19" s="12" t="s">
        <v>25</v>
      </c>
      <c r="E19" s="27">
        <v>58</v>
      </c>
      <c r="F19" s="27">
        <v>42</v>
      </c>
      <c r="G19" s="17">
        <f t="shared" si="3"/>
        <v>-16</v>
      </c>
      <c r="H19" s="14">
        <v>3.18928661738449</v>
      </c>
      <c r="I19" s="12">
        <v>19</v>
      </c>
      <c r="J19" s="12">
        <v>15</v>
      </c>
      <c r="K19" s="14">
        <v>2.8</v>
      </c>
      <c r="L19" s="57">
        <v>17926.1894175189</v>
      </c>
      <c r="M19" s="58">
        <v>5620.75208913649</v>
      </c>
      <c r="N19" s="49"/>
      <c r="O19" s="12"/>
      <c r="P19" s="12" t="s">
        <v>43</v>
      </c>
      <c r="Q19" s="76">
        <f>F13</f>
        <v>48</v>
      </c>
      <c r="R19" s="14">
        <f>H13</f>
        <v>2.34129782594028</v>
      </c>
    </row>
    <row r="20" s="1" customFormat="1" ht="18" customHeight="1" spans="1:18">
      <c r="A20" s="15"/>
      <c r="B20" s="28"/>
      <c r="C20" s="28"/>
      <c r="D20" s="12" t="s">
        <v>31</v>
      </c>
      <c r="E20" s="27">
        <v>304</v>
      </c>
      <c r="F20" s="27">
        <v>258</v>
      </c>
      <c r="G20" s="17">
        <f t="shared" si="3"/>
        <v>-46</v>
      </c>
      <c r="H20" s="14">
        <v>2.61306714705784</v>
      </c>
      <c r="I20" s="12">
        <v>13</v>
      </c>
      <c r="J20" s="12">
        <v>68</v>
      </c>
      <c r="K20" s="14">
        <v>3.79411764705882</v>
      </c>
      <c r="L20" s="57">
        <v>78892.2457200403</v>
      </c>
      <c r="M20" s="58">
        <v>30191.43454039</v>
      </c>
      <c r="N20" s="49"/>
      <c r="O20" s="12"/>
      <c r="P20" s="12" t="s">
        <v>37</v>
      </c>
      <c r="Q20" s="79">
        <f>F23</f>
        <v>142</v>
      </c>
      <c r="R20" s="74">
        <f>H23</f>
        <v>2.57800626210514</v>
      </c>
    </row>
    <row r="21" s="1" customFormat="1" ht="18" customHeight="1" spans="1:18">
      <c r="A21" s="15"/>
      <c r="B21" s="28"/>
      <c r="C21" s="28"/>
      <c r="D21" s="12" t="s">
        <v>33</v>
      </c>
      <c r="E21" s="27">
        <v>0</v>
      </c>
      <c r="F21" s="27">
        <v>46</v>
      </c>
      <c r="G21" s="17">
        <f t="shared" si="3"/>
        <v>46</v>
      </c>
      <c r="H21" s="14">
        <v>3.12311291546833</v>
      </c>
      <c r="I21" s="12">
        <v>0</v>
      </c>
      <c r="J21" s="12">
        <v>18</v>
      </c>
      <c r="K21" s="14">
        <v>2.55555555555556</v>
      </c>
      <c r="L21" s="57">
        <v>12862.6144879267</v>
      </c>
      <c r="M21" s="58">
        <v>4118.52367688022</v>
      </c>
      <c r="N21" s="49"/>
      <c r="O21" s="12"/>
      <c r="P21" s="23" t="s">
        <v>29</v>
      </c>
      <c r="Q21" s="76">
        <f>Q20+Q19+Q18</f>
        <v>590</v>
      </c>
      <c r="R21" s="77">
        <f>AVERAGE(R18:R20)</f>
        <v>2.44976802934847</v>
      </c>
    </row>
    <row r="22" s="1" customFormat="1" ht="18" customHeight="1" spans="1:18">
      <c r="A22" s="15"/>
      <c r="B22" s="29"/>
      <c r="C22" s="29"/>
      <c r="D22" s="12" t="s">
        <v>20</v>
      </c>
      <c r="E22" s="27">
        <v>804</v>
      </c>
      <c r="F22" s="27">
        <v>695</v>
      </c>
      <c r="G22" s="13">
        <f t="shared" si="3"/>
        <v>-109</v>
      </c>
      <c r="H22" s="14">
        <v>3.10422343559453</v>
      </c>
      <c r="I22" s="12">
        <v>22</v>
      </c>
      <c r="J22" s="12">
        <v>134</v>
      </c>
      <c r="K22" s="14">
        <v>5.1865671641791</v>
      </c>
      <c r="L22" s="57">
        <v>217350.331893373</v>
      </c>
      <c r="M22" s="58">
        <v>70017.6183844011</v>
      </c>
      <c r="N22" s="49"/>
      <c r="O22" s="16" t="s">
        <v>20</v>
      </c>
      <c r="P22" s="12" t="s">
        <v>44</v>
      </c>
      <c r="Q22" s="78">
        <f>F2</f>
        <v>988</v>
      </c>
      <c r="R22" s="14">
        <f>H2</f>
        <v>3.36143126617632</v>
      </c>
    </row>
    <row r="23" s="1" customFormat="1" ht="18" customHeight="1" spans="1:19">
      <c r="A23" s="15"/>
      <c r="B23" s="26" t="s">
        <v>45</v>
      </c>
      <c r="C23" s="26">
        <f>SUM(F23:F26)</f>
        <v>411</v>
      </c>
      <c r="D23" s="30" t="s">
        <v>28</v>
      </c>
      <c r="E23" s="12">
        <v>187</v>
      </c>
      <c r="F23" s="12">
        <v>142</v>
      </c>
      <c r="G23" s="17">
        <f t="shared" si="3"/>
        <v>-45</v>
      </c>
      <c r="H23" s="14">
        <v>2.57800626210514</v>
      </c>
      <c r="I23" s="12">
        <v>13</v>
      </c>
      <c r="J23" s="12">
        <v>34</v>
      </c>
      <c r="K23" s="14">
        <v>4.17647058823529</v>
      </c>
      <c r="L23" s="57">
        <v>64236.4398335</v>
      </c>
      <c r="M23" s="58">
        <v>24917.1</v>
      </c>
      <c r="N23" s="37"/>
      <c r="O23" s="19"/>
      <c r="P23" s="31" t="s">
        <v>26</v>
      </c>
      <c r="Q23" s="78">
        <f>F22</f>
        <v>695</v>
      </c>
      <c r="R23" s="14">
        <f>H22</f>
        <v>3.10422343559453</v>
      </c>
      <c r="S23" s="37"/>
    </row>
    <row r="24" s="1" customFormat="1" ht="18" customHeight="1" spans="1:18">
      <c r="A24" s="15"/>
      <c r="B24" s="28"/>
      <c r="C24" s="28"/>
      <c r="D24" s="30" t="s">
        <v>33</v>
      </c>
      <c r="E24" s="12">
        <v>75</v>
      </c>
      <c r="F24" s="12">
        <v>68</v>
      </c>
      <c r="G24" s="13">
        <f t="shared" si="3"/>
        <v>-7</v>
      </c>
      <c r="H24" s="14">
        <v>2.63595287066984</v>
      </c>
      <c r="I24" s="12">
        <v>10</v>
      </c>
      <c r="J24" s="12">
        <v>38</v>
      </c>
      <c r="K24" s="14">
        <v>1.78947368421053</v>
      </c>
      <c r="L24" s="57">
        <v>20953.6902</v>
      </c>
      <c r="M24" s="58">
        <v>7949.19</v>
      </c>
      <c r="N24" s="37"/>
      <c r="O24" s="19"/>
      <c r="P24" s="31" t="s">
        <v>24</v>
      </c>
      <c r="Q24" s="78">
        <f>F17</f>
        <v>353</v>
      </c>
      <c r="R24" s="14">
        <f>H17</f>
        <v>2.9</v>
      </c>
    </row>
    <row r="25" s="1" customFormat="1" ht="18" customHeight="1" spans="1:18">
      <c r="A25" s="15"/>
      <c r="B25" s="28"/>
      <c r="C25" s="28"/>
      <c r="D25" s="30" t="s">
        <v>31</v>
      </c>
      <c r="E25" s="12">
        <v>57</v>
      </c>
      <c r="F25" s="12">
        <v>52</v>
      </c>
      <c r="G25" s="13">
        <f t="shared" si="3"/>
        <v>-5</v>
      </c>
      <c r="H25" s="14">
        <v>2.54213542836399</v>
      </c>
      <c r="I25" s="12">
        <v>10</v>
      </c>
      <c r="J25" s="12">
        <v>26</v>
      </c>
      <c r="K25" s="14">
        <v>2</v>
      </c>
      <c r="L25" s="57">
        <v>16543.96315425</v>
      </c>
      <c r="M25" s="58">
        <v>6507.9</v>
      </c>
      <c r="N25" s="37"/>
      <c r="O25" s="19"/>
      <c r="P25" s="31" t="s">
        <v>46</v>
      </c>
      <c r="Q25" s="78">
        <f>F27</f>
        <v>101</v>
      </c>
      <c r="R25" s="14">
        <f>H27</f>
        <v>2.6</v>
      </c>
    </row>
    <row r="26" s="1" customFormat="1" ht="18" customHeight="1" spans="1:18">
      <c r="A26" s="15"/>
      <c r="B26" s="28"/>
      <c r="C26" s="28"/>
      <c r="D26" s="30" t="s">
        <v>47</v>
      </c>
      <c r="E26" s="12">
        <v>134</v>
      </c>
      <c r="F26" s="12">
        <v>149</v>
      </c>
      <c r="G26" s="13">
        <f t="shared" si="3"/>
        <v>15</v>
      </c>
      <c r="H26" s="14">
        <v>2.4981631634484</v>
      </c>
      <c r="I26" s="12">
        <v>7</v>
      </c>
      <c r="J26" s="12">
        <v>57</v>
      </c>
      <c r="K26" s="62">
        <v>2.6140350877193</v>
      </c>
      <c r="L26" s="57">
        <v>52426.9767623925</v>
      </c>
      <c r="M26" s="58">
        <v>20986.21</v>
      </c>
      <c r="N26" s="37"/>
      <c r="O26" s="18"/>
      <c r="P26" s="23" t="s">
        <v>29</v>
      </c>
      <c r="Q26" s="60">
        <f>SUM(Q22:Q25)</f>
        <v>2137</v>
      </c>
      <c r="R26" s="80">
        <f>AVERAGE(R22:R25)</f>
        <v>2.99141367544271</v>
      </c>
    </row>
    <row r="27" s="1" customFormat="1" ht="18" customHeight="1" spans="1:18">
      <c r="A27" s="15"/>
      <c r="B27" s="31" t="s">
        <v>48</v>
      </c>
      <c r="C27" s="31">
        <f>F27</f>
        <v>101</v>
      </c>
      <c r="D27" s="30" t="s">
        <v>20</v>
      </c>
      <c r="E27" s="12">
        <v>108</v>
      </c>
      <c r="F27" s="12">
        <v>101</v>
      </c>
      <c r="G27" s="13">
        <f t="shared" si="3"/>
        <v>-7</v>
      </c>
      <c r="H27" s="14">
        <v>2.6</v>
      </c>
      <c r="I27" s="12">
        <v>11</v>
      </c>
      <c r="J27" s="12">
        <v>80</v>
      </c>
      <c r="K27" s="62">
        <v>1.2625</v>
      </c>
      <c r="L27" s="57">
        <v>34139.13</v>
      </c>
      <c r="M27" s="58">
        <v>13181.03</v>
      </c>
      <c r="N27" s="49"/>
      <c r="O27" s="12" t="s">
        <v>49</v>
      </c>
      <c r="P27" s="12" t="s">
        <v>43</v>
      </c>
      <c r="Q27" s="12">
        <f>F12</f>
        <v>402</v>
      </c>
      <c r="R27" s="14">
        <f>H12</f>
        <v>2.79348891876664</v>
      </c>
    </row>
    <row r="28" s="1" customFormat="1" ht="18" customHeight="1" spans="1:18">
      <c r="A28" s="15"/>
      <c r="B28" s="23"/>
      <c r="C28" s="23">
        <f t="shared" ref="C28:G28" si="4">SUM(C16:C27)</f>
        <v>3311</v>
      </c>
      <c r="D28" s="23"/>
      <c r="E28" s="23">
        <f t="shared" si="4"/>
        <v>3658</v>
      </c>
      <c r="F28" s="23">
        <f t="shared" si="4"/>
        <v>3311</v>
      </c>
      <c r="G28" s="32">
        <f t="shared" si="4"/>
        <v>-347</v>
      </c>
      <c r="H28" s="25">
        <f>L28/M28</f>
        <v>2.92564000879286</v>
      </c>
      <c r="I28" s="66">
        <f t="shared" ref="I28:M28" si="5">SUM(I16:I27)</f>
        <v>205</v>
      </c>
      <c r="J28" s="66">
        <f t="shared" si="5"/>
        <v>765</v>
      </c>
      <c r="K28" s="25"/>
      <c r="L28" s="67">
        <f t="shared" si="5"/>
        <v>1014123.60222269</v>
      </c>
      <c r="M28" s="67">
        <f t="shared" si="5"/>
        <v>346633.078292201</v>
      </c>
      <c r="N28"/>
      <c r="O28" s="14" t="s">
        <v>30</v>
      </c>
      <c r="P28" s="12" t="s">
        <v>40</v>
      </c>
      <c r="Q28" s="60">
        <f>F6</f>
        <v>73</v>
      </c>
      <c r="R28" s="14">
        <f>H6</f>
        <v>1.64</v>
      </c>
    </row>
    <row r="29" s="1" customFormat="1" ht="18" customHeight="1" spans="1:18">
      <c r="A29" s="22"/>
      <c r="B29" s="12" t="s">
        <v>50</v>
      </c>
      <c r="C29" s="12"/>
      <c r="D29" s="12"/>
      <c r="E29" s="33">
        <f t="shared" ref="E29:G29" si="6">E28+E14</f>
        <v>11731</v>
      </c>
      <c r="F29" s="33">
        <f t="shared" si="6"/>
        <v>10317</v>
      </c>
      <c r="G29" s="34">
        <f t="shared" si="6"/>
        <v>-1414</v>
      </c>
      <c r="H29" s="14">
        <f>L29/M29</f>
        <v>3.316169115724</v>
      </c>
      <c r="I29" s="69">
        <f t="shared" ref="I29:M29" si="7">I28+I14</f>
        <v>377</v>
      </c>
      <c r="J29" s="69">
        <f t="shared" si="7"/>
        <v>2634</v>
      </c>
      <c r="K29" s="14"/>
      <c r="L29" s="58">
        <f t="shared" si="7"/>
        <v>3423285.10303944</v>
      </c>
      <c r="M29" s="58">
        <f t="shared" si="7"/>
        <v>1032301.12324716</v>
      </c>
      <c r="N29" s="37"/>
      <c r="O29" s="14"/>
      <c r="P29" s="12" t="s">
        <v>37</v>
      </c>
      <c r="Q29" s="60">
        <f>F26</f>
        <v>149</v>
      </c>
      <c r="R29" s="14">
        <f>H26</f>
        <v>2.4981631634484</v>
      </c>
    </row>
    <row r="30" s="1" customFormat="1" ht="18" customHeight="1" spans="1:18">
      <c r="A30" s="35"/>
      <c r="B30" s="5"/>
      <c r="C30" s="5"/>
      <c r="D30" s="5"/>
      <c r="E30" s="5"/>
      <c r="F30" s="36"/>
      <c r="G30" s="37"/>
      <c r="N30" s="37"/>
      <c r="O30" s="14" t="s">
        <v>51</v>
      </c>
      <c r="P30" s="12" t="s">
        <v>34</v>
      </c>
      <c r="Q30" s="78">
        <f>F10</f>
        <v>244</v>
      </c>
      <c r="R30" s="74">
        <f>H10</f>
        <v>7.62862106919466</v>
      </c>
    </row>
    <row r="31" s="1" customFormat="1" ht="18" customHeight="1" spans="1:18">
      <c r="A31" s="38"/>
      <c r="B31" s="39"/>
      <c r="C31" s="39"/>
      <c r="D31" s="5"/>
      <c r="E31" s="40"/>
      <c r="F31" s="36"/>
      <c r="G31" s="37"/>
      <c r="H31" s="4"/>
      <c r="I31" s="4"/>
      <c r="J31" s="4"/>
      <c r="K31" s="4"/>
      <c r="M31" s="4"/>
      <c r="N31" s="5"/>
      <c r="O31" s="14" t="s">
        <v>36</v>
      </c>
      <c r="P31" s="14" t="s">
        <v>34</v>
      </c>
      <c r="Q31" s="60">
        <f>F11</f>
        <v>163</v>
      </c>
      <c r="R31" s="74">
        <f>H11</f>
        <v>8.14788584939926</v>
      </c>
    </row>
    <row r="32" s="1" customFormat="1" ht="18" customHeight="1" spans="1:18">
      <c r="A32" s="38"/>
      <c r="B32" s="41"/>
      <c r="C32" s="41"/>
      <c r="D32" s="41"/>
      <c r="E32" s="41"/>
      <c r="F32" s="41"/>
      <c r="G32" s="37"/>
      <c r="N32" s="37"/>
      <c r="O32" s="37"/>
      <c r="P32" s="37"/>
      <c r="Q32" s="6">
        <f>Q31+Q30+Q29+Q28+Q27+Q26+Q21+Q17+Q13+Q8+Q5</f>
        <v>10317</v>
      </c>
      <c r="R32" s="1">
        <f>R31+R30+R29+R28+R27+R25+R24+R23+R22+R20+R19+R18+R16+R15+R14+R12+R11+R10+R9+R7+R6+R4+R3+R2</f>
        <v>81.0476963169162</v>
      </c>
    </row>
    <row r="33" s="1" customFormat="1" ht="18" customHeight="1" spans="1:17">
      <c r="A33" s="38"/>
      <c r="B33"/>
      <c r="G33" s="37"/>
      <c r="H33" s="4"/>
      <c r="I33" s="4"/>
      <c r="J33" s="4"/>
      <c r="K33" s="4"/>
      <c r="L33" s="5"/>
      <c r="M33" s="4"/>
      <c r="N33" s="5"/>
      <c r="O33" s="37"/>
      <c r="P33" s="37"/>
      <c r="Q33" s="6"/>
    </row>
    <row r="34" s="1" customFormat="1" ht="18" customHeight="1" spans="1:17">
      <c r="A34" s="38"/>
      <c r="B34"/>
      <c r="C34" s="5"/>
      <c r="D34" s="36"/>
      <c r="E34" s="5"/>
      <c r="F34" s="36"/>
      <c r="G34" s="42"/>
      <c r="H34" s="42"/>
      <c r="I34" s="42"/>
      <c r="J34" s="42"/>
      <c r="K34" s="42"/>
      <c r="L34" s="5"/>
      <c r="M34" s="42"/>
      <c r="N34" s="37"/>
      <c r="O34" s="37"/>
      <c r="P34" s="70"/>
      <c r="Q34" s="37"/>
    </row>
    <row r="35" s="1" customFormat="1" ht="18" customHeight="1" spans="1:16">
      <c r="A35" s="38"/>
      <c r="B35"/>
      <c r="C35" s="43"/>
      <c r="D35" s="5"/>
      <c r="E35" s="5"/>
      <c r="F35" s="5"/>
      <c r="G35" s="42"/>
      <c r="H35" s="42">
        <f>H25+H24+H23+H22+H21+H20+H19+H18+H17+H16+H13+H12+H11+H10+H9+H8+H7+H5+H4+H3+H2+H26+H27+H6</f>
        <v>81.0476963169162</v>
      </c>
      <c r="I35" s="42"/>
      <c r="J35" s="42"/>
      <c r="K35" s="42"/>
      <c r="L35" s="5"/>
      <c r="M35" s="42"/>
      <c r="N35" s="49"/>
      <c r="O35" s="37"/>
      <c r="P35" s="37"/>
    </row>
    <row r="36" s="1" customFormat="1" ht="18" customHeight="1" spans="1:15">
      <c r="A36" s="38"/>
      <c r="B36"/>
      <c r="C36" s="43"/>
      <c r="D36" s="5"/>
      <c r="E36" s="5"/>
      <c r="F36" s="42"/>
      <c r="G36" s="42"/>
      <c r="H36" s="44"/>
      <c r="I36" s="44"/>
      <c r="J36" s="44"/>
      <c r="K36" s="44"/>
      <c r="L36" s="5"/>
      <c r="M36" s="44"/>
      <c r="N36" s="49"/>
      <c r="O36" s="49"/>
    </row>
    <row r="37" s="1" customFormat="1" ht="18" customHeight="1" spans="1:15">
      <c r="A37" s="45"/>
      <c r="B37"/>
      <c r="C37" s="43"/>
      <c r="D37" s="5"/>
      <c r="E37" s="5"/>
      <c r="F37" s="42"/>
      <c r="G37" s="5"/>
      <c r="H37" s="5"/>
      <c r="I37" s="5"/>
      <c r="J37" s="5"/>
      <c r="K37" s="5"/>
      <c r="L37" s="5"/>
      <c r="M37" s="5"/>
      <c r="N37" s="49"/>
      <c r="O37" s="49"/>
    </row>
    <row r="38" s="1" customFormat="1" ht="18" customHeight="1" spans="1:15">
      <c r="A38" s="45"/>
      <c r="B38"/>
      <c r="C38" s="43"/>
      <c r="D38" s="5"/>
      <c r="E38" s="5"/>
      <c r="F38" s="5"/>
      <c r="G38" s="5"/>
      <c r="H38" s="46"/>
      <c r="I38" s="46"/>
      <c r="J38" s="46"/>
      <c r="K38" s="46"/>
      <c r="L38" s="5"/>
      <c r="M38" s="46"/>
      <c r="N38" s="49"/>
      <c r="O38" s="49"/>
    </row>
    <row r="39" s="1" customFormat="1" ht="18" customHeight="1" spans="1:16">
      <c r="A39" s="45"/>
      <c r="B39"/>
      <c r="C39" s="43"/>
      <c r="D39" s="42"/>
      <c r="E39" s="5"/>
      <c r="F39" s="42"/>
      <c r="G39" s="42"/>
      <c r="H39" s="42"/>
      <c r="I39" s="42"/>
      <c r="J39" s="42"/>
      <c r="K39" s="42"/>
      <c r="L39" s="5"/>
      <c r="M39" s="42"/>
      <c r="N39" s="46"/>
      <c r="O39" s="37"/>
      <c r="P39" s="6"/>
    </row>
    <row r="40" s="1" customFormat="1" ht="18" customHeight="1" spans="1:16">
      <c r="A40" s="45"/>
      <c r="B40" s="5"/>
      <c r="C40" s="5"/>
      <c r="D40" s="42"/>
      <c r="E40" s="5"/>
      <c r="F40" s="42"/>
      <c r="G40" s="5"/>
      <c r="H40" s="47"/>
      <c r="I40" s="47"/>
      <c r="J40" s="47"/>
      <c r="K40" s="47"/>
      <c r="L40" s="5"/>
      <c r="M40" s="47"/>
      <c r="N40" s="5"/>
      <c r="O40" s="5"/>
      <c r="P40" s="6"/>
    </row>
    <row r="41" s="1" customFormat="1" ht="18" customHeight="1" spans="1:15">
      <c r="A41" s="45"/>
      <c r="B41" s="5"/>
      <c r="C41" s="5"/>
      <c r="D41" s="42"/>
      <c r="E41" s="5"/>
      <c r="F41" s="42"/>
      <c r="G41" s="5"/>
      <c r="H41" s="48"/>
      <c r="I41" s="48"/>
      <c r="J41" s="48"/>
      <c r="K41" s="48"/>
      <c r="L41" s="37"/>
      <c r="M41" s="48"/>
      <c r="N41" s="47"/>
      <c r="O41" s="5"/>
    </row>
    <row r="42" s="1" customFormat="1" ht="18" customHeight="1" spans="1:14">
      <c r="A42" s="38" t="s">
        <v>60</v>
      </c>
      <c r="B42" s="42"/>
      <c r="C42" s="42"/>
      <c r="D42" s="42"/>
      <c r="E42" s="42"/>
      <c r="F42" s="42"/>
      <c r="G42" s="5"/>
      <c r="H42" s="48"/>
      <c r="I42" s="48"/>
      <c r="J42" s="48"/>
      <c r="K42" s="48"/>
      <c r="L42" s="37"/>
      <c r="M42" s="48"/>
      <c r="N42" s="48"/>
    </row>
    <row r="43" s="1" customFormat="1" ht="18" customHeight="1" spans="1:14">
      <c r="A43" s="49" t="s">
        <v>61</v>
      </c>
      <c r="B43" s="49" t="s">
        <v>62</v>
      </c>
      <c r="C43" s="49" t="s">
        <v>63</v>
      </c>
      <c r="D43" s="5"/>
      <c r="E43" s="5"/>
      <c r="F43" s="42"/>
      <c r="G43" s="42"/>
      <c r="H43" s="42"/>
      <c r="I43" s="42"/>
      <c r="J43" s="42"/>
      <c r="K43" s="42"/>
      <c r="L43" s="70"/>
      <c r="M43" s="42"/>
      <c r="N43" s="48"/>
    </row>
    <row r="44" s="1" customFormat="1" ht="18" customHeight="1" spans="1:15">
      <c r="A44" s="49" t="s">
        <v>64</v>
      </c>
      <c r="B44" s="49" t="s">
        <v>65</v>
      </c>
      <c r="C44" s="49">
        <v>6.97487235</v>
      </c>
      <c r="D44" s="5"/>
      <c r="E44" s="5"/>
      <c r="F44" s="5"/>
      <c r="G44" s="5"/>
      <c r="H44" s="46"/>
      <c r="I44" s="46"/>
      <c r="J44" s="46"/>
      <c r="K44" s="46"/>
      <c r="L44" s="42"/>
      <c r="M44" s="46"/>
      <c r="N44" s="5"/>
      <c r="O44" s="37"/>
    </row>
    <row r="45" s="1" customFormat="1" ht="18" customHeight="1" spans="1:17">
      <c r="A45" s="49" t="s">
        <v>66</v>
      </c>
      <c r="B45" s="49" t="s">
        <v>67</v>
      </c>
      <c r="C45" s="49">
        <v>0.88897875</v>
      </c>
      <c r="D45" s="5"/>
      <c r="E45" s="5"/>
      <c r="F45" s="5"/>
      <c r="G45" s="47"/>
      <c r="H45" s="37"/>
      <c r="I45" s="37"/>
      <c r="J45" s="37"/>
      <c r="K45" s="37"/>
      <c r="L45" s="5"/>
      <c r="M45" s="37"/>
      <c r="N45" s="46"/>
      <c r="O45" s="37"/>
      <c r="Q45" s="6"/>
    </row>
    <row r="46" s="1" customFormat="1" ht="18" customHeight="1" spans="1:15">
      <c r="A46" s="49" t="s">
        <v>68</v>
      </c>
      <c r="B46" s="49" t="s">
        <v>69</v>
      </c>
      <c r="C46" s="49">
        <v>0.06168455</v>
      </c>
      <c r="D46" s="42"/>
      <c r="E46" s="5"/>
      <c r="F46" s="5"/>
      <c r="G46" s="5"/>
      <c r="H46" s="5"/>
      <c r="I46" s="71"/>
      <c r="J46" s="71"/>
      <c r="K46" s="71"/>
      <c r="L46" s="5"/>
      <c r="M46" s="5"/>
      <c r="N46" s="37"/>
      <c r="O46" s="37"/>
    </row>
    <row r="47" s="1" customFormat="1" ht="18" customHeight="1" spans="1:17">
      <c r="A47" s="49" t="s">
        <v>70</v>
      </c>
      <c r="B47" s="49" t="s">
        <v>71</v>
      </c>
      <c r="C47" s="49">
        <v>1.8962</v>
      </c>
      <c r="D47" s="42"/>
      <c r="E47" s="5"/>
      <c r="F47" s="5"/>
      <c r="G47" s="5"/>
      <c r="H47" s="5"/>
      <c r="I47" s="5"/>
      <c r="J47" s="5"/>
      <c r="K47" s="5"/>
      <c r="L47" s="5"/>
      <c r="M47" s="5"/>
      <c r="N47" s="5"/>
      <c r="O47" s="37"/>
      <c r="Q47" s="6"/>
    </row>
    <row r="48" s="1" customFormat="1" ht="18" customHeight="1" spans="1:14">
      <c r="A48" s="49" t="s">
        <v>72</v>
      </c>
      <c r="B48" s="49" t="s">
        <v>73</v>
      </c>
      <c r="C48" s="49">
        <v>0.2251</v>
      </c>
      <c r="D48" s="42"/>
      <c r="L48" s="5"/>
      <c r="N48" s="5"/>
    </row>
    <row r="49" s="1" customFormat="1" ht="18" customHeight="1" spans="1:14">
      <c r="A49" s="49" t="s">
        <v>74</v>
      </c>
      <c r="B49" s="49" t="s">
        <v>75</v>
      </c>
      <c r="C49" s="49">
        <v>5.03621405</v>
      </c>
      <c r="D49" s="42"/>
      <c r="F49" s="3"/>
      <c r="G49" s="4"/>
      <c r="H49" s="5"/>
      <c r="I49" s="5"/>
      <c r="J49" s="5"/>
      <c r="K49" s="5"/>
      <c r="L49" s="5"/>
      <c r="M49" s="5"/>
      <c r="N49" s="5"/>
    </row>
    <row r="50" s="1" customFormat="1" ht="18" customHeight="1" spans="1:14">
      <c r="A50" s="49" t="s">
        <v>76</v>
      </c>
      <c r="B50" s="49" t="s">
        <v>77</v>
      </c>
      <c r="C50" s="49">
        <v>0.2093</v>
      </c>
      <c r="F50" s="3"/>
      <c r="G50" s="4"/>
      <c r="H50" s="5"/>
      <c r="I50" s="5"/>
      <c r="J50" s="5"/>
      <c r="K50" s="5"/>
      <c r="L50" s="5"/>
      <c r="M50" s="5"/>
      <c r="N50" s="5"/>
    </row>
    <row r="51" s="1" customFormat="1" ht="18" customHeight="1" spans="1:17">
      <c r="A51" s="49" t="s">
        <v>78</v>
      </c>
      <c r="B51" s="49" t="s">
        <v>79</v>
      </c>
      <c r="C51" s="49">
        <v>0.8637</v>
      </c>
      <c r="F51" s="3"/>
      <c r="G51" s="4"/>
      <c r="H51" s="5"/>
      <c r="I51" s="5"/>
      <c r="J51" s="5"/>
      <c r="K51" s="5"/>
      <c r="L51" s="5"/>
      <c r="M51" s="5"/>
      <c r="N51" s="5"/>
      <c r="Q51" s="6"/>
    </row>
    <row r="52" s="1" customFormat="1" ht="18" customHeight="1" spans="1:17">
      <c r="A52" s="49" t="s">
        <v>80</v>
      </c>
      <c r="B52" s="49" t="s">
        <v>81</v>
      </c>
      <c r="C52" s="49">
        <v>1.6659</v>
      </c>
      <c r="N52" s="5"/>
      <c r="Q52" s="6"/>
    </row>
    <row r="53" s="1" customFormat="1" ht="18" customHeight="1" spans="1:17">
      <c r="A53" s="49" t="s">
        <v>82</v>
      </c>
      <c r="B53" s="49" t="s">
        <v>83</v>
      </c>
      <c r="C53" s="49">
        <v>7.90901855</v>
      </c>
      <c r="N53" s="5"/>
      <c r="Q53" s="6"/>
    </row>
    <row r="54" s="1" customFormat="1" ht="18" customHeight="1" spans="1:17">
      <c r="A54" s="49" t="s">
        <v>84</v>
      </c>
      <c r="B54" s="49" t="s">
        <v>85</v>
      </c>
      <c r="C54" s="49">
        <v>0.000457</v>
      </c>
      <c r="N54" s="5"/>
      <c r="Q54" s="6"/>
    </row>
    <row r="55" ht="15.6" spans="1:3">
      <c r="A55" s="49" t="s">
        <v>86</v>
      </c>
      <c r="B55" s="49" t="s">
        <v>87</v>
      </c>
      <c r="C55" s="49">
        <v>1.8567</v>
      </c>
    </row>
    <row r="56" ht="15.6" spans="1:3">
      <c r="A56" s="49" t="s">
        <v>88</v>
      </c>
      <c r="B56" s="49" t="s">
        <v>89</v>
      </c>
      <c r="C56" s="49">
        <v>4.9463</v>
      </c>
    </row>
    <row r="57" ht="15.6" spans="1:3">
      <c r="A57" s="49" t="s">
        <v>90</v>
      </c>
      <c r="B57" s="49" t="s">
        <v>91</v>
      </c>
      <c r="C57" s="49">
        <v>8.8875867</v>
      </c>
    </row>
  </sheetData>
  <mergeCells count="24">
    <mergeCell ref="B29:D29"/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C3:C4"/>
    <mergeCell ref="C5:C7"/>
    <mergeCell ref="C8:C11"/>
    <mergeCell ref="C12:C13"/>
    <mergeCell ref="C16:C17"/>
    <mergeCell ref="C18:C22"/>
    <mergeCell ref="C23:C26"/>
    <mergeCell ref="O2:O5"/>
    <mergeCell ref="O6:O8"/>
    <mergeCell ref="O9:O13"/>
    <mergeCell ref="O14:O17"/>
    <mergeCell ref="O18:O21"/>
    <mergeCell ref="O22:O26"/>
    <mergeCell ref="O28:O29"/>
  </mergeCells>
  <conditionalFormatting sqref="Q2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{91f944e1-c0f4-4fee-8b6c-769907577924}</x14:id>
        </ext>
      </extLst>
    </cfRule>
  </conditionalFormatting>
  <conditionalFormatting sqref="Q2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{8e35519d-e0c9-47c5-b73e-e2bf6be0ab46}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{cf65c776-507b-4147-8add-04e24984ba39}</x14:id>
        </ext>
      </extLst>
    </cfRule>
  </conditionalFormatting>
  <conditionalFormatting sqref="R30">
    <cfRule type="aboveAverage" dxfId="0" priority="16"/>
    <cfRule type="aboveAverage" dxfId="1" priority="15" aboveAverage="0"/>
  </conditionalFormatting>
  <conditionalFormatting sqref="R31">
    <cfRule type="aboveAverage" dxfId="0" priority="2"/>
    <cfRule type="aboveAverage" dxfId="1" priority="1" aboveAverage="0"/>
  </conditionalFormatting>
  <conditionalFormatting sqref="Q2:Q5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{7e0ed3f2-96cd-4a55-90fc-7f6fa5e487fb}</x14:id>
        </ext>
      </extLst>
    </cfRule>
  </conditionalFormatting>
  <conditionalFormatting sqref="Q6:Q8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{d548259f-e687-4147-a0ea-99cbab0a30ba}</x14:id>
        </ext>
      </extLst>
    </cfRule>
  </conditionalFormatting>
  <conditionalFormatting sqref="Q9:Q1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{caa5d421-d010-42bb-a1ed-4c6a0ee5f759}</x14:id>
        </ext>
      </extLst>
    </cfRule>
  </conditionalFormatting>
  <conditionalFormatting sqref="Q14:Q17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{0a134070-037a-47a1-bee2-139cf27d0505}</x14:id>
        </ext>
      </extLst>
    </cfRule>
  </conditionalFormatting>
  <conditionalFormatting sqref="Q18:Q2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{6a4bde41-aab2-4e92-bb57-f004629ee956}</x14:id>
        </ext>
      </extLst>
    </cfRule>
  </conditionalFormatting>
  <conditionalFormatting sqref="Q22:Q2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{11b09923-ca57-47fc-b68b-e21212c74229}</x14:id>
        </ext>
      </extLst>
    </cfRule>
  </conditionalFormatting>
  <conditionalFormatting sqref="Q23:Q2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{d7e28ad6-ccf5-454c-9f03-247a0c0460cf}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{442470db-fb7e-4469-aa74-23b4bb57ea6b}</x14:id>
        </ext>
      </extLst>
    </cfRule>
  </conditionalFormatting>
  <conditionalFormatting sqref="R3:R4">
    <cfRule type="aboveAverage" dxfId="0" priority="24"/>
    <cfRule type="aboveAverage" dxfId="1" priority="23" aboveAverage="0"/>
  </conditionalFormatting>
  <conditionalFormatting sqref="R6:R7">
    <cfRule type="aboveAverage" dxfId="0" priority="22"/>
    <cfRule type="aboveAverage" dxfId="1" priority="21" aboveAverage="0"/>
  </conditionalFormatting>
  <conditionalFormatting sqref="R9:R12">
    <cfRule type="aboveAverage" dxfId="0" priority="18"/>
    <cfRule type="aboveAverage" dxfId="1" priority="17" aboveAverage="0"/>
  </conditionalFormatting>
  <conditionalFormatting sqref="R14:R16">
    <cfRule type="aboveAverage" dxfId="0" priority="20"/>
    <cfRule type="aboveAverage" dxfId="1" priority="19" aboveAverage="0"/>
  </conditionalFormatting>
  <conditionalFormatting sqref="R18:R21">
    <cfRule type="aboveAverage" dxfId="0" priority="14"/>
    <cfRule type="aboveAverage" dxfId="1" priority="13" aboveAverage="0"/>
  </conditionalFormatting>
  <conditionalFormatting sqref="R22:R25">
    <cfRule type="aboveAverage" dxfId="0" priority="28"/>
    <cfRule type="aboveAverage" dxfId="1" priority="27" aboveAverage="0"/>
  </conditionalFormatting>
  <conditionalFormatting sqref="Q22 Q2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{2412c5a4-d486-4545-9bb3-6b689def7b5a}</x14:id>
        </ext>
      </extLst>
    </cfRule>
  </conditionalFormatting>
  <pageMargins left="0.75" right="0.75" top="1" bottom="1" header="0.511805555555556" footer="0.511805555555556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f944e1-c0f4-4fee-8b6c-7699075779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type="dataBar" id="{8e35519d-e0c9-47c5-b73e-e2bf6be0ab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cf65c776-507b-4147-8add-04e24984ba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type="dataBar" id="{7e0ed3f2-96cd-4a55-90fc-7f6fa5e487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type="dataBar" id="{d548259f-e687-4147-a0ea-99cbab0a30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type="dataBar" id="{caa5d421-d010-42bb-a1ed-4c6a0ee5f7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type="dataBar" id="{0a134070-037a-47a1-bee2-139cf27d05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type="dataBar" id="{6a4bde41-aab2-4e92-bb57-f004629ee9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type="dataBar" id="{11b09923-ca57-47fc-b68b-e21212c742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type="dataBar" id="{d7e28ad6-ccf5-454c-9f03-247a0c0460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42470db-fb7e-4469-aa74-23b4bb57ea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type="dataBar" id="{2412c5a4-d486-4545-9bb3-6b689def7b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4"/>
  <sheetViews>
    <sheetView workbookViewId="0">
      <selection activeCell="F2" sqref="F2"/>
    </sheetView>
  </sheetViews>
  <sheetFormatPr defaultColWidth="9" defaultRowHeight="17.4"/>
  <cols>
    <col min="1" max="1" width="9.5" style="2" customWidth="1"/>
    <col min="2" max="2" width="12.6296296296296" style="1" customWidth="1"/>
    <col min="3" max="3" width="11.25" style="1" customWidth="1"/>
    <col min="4" max="4" width="10" style="1" customWidth="1"/>
    <col min="5" max="5" width="10.1296296296296" style="1" customWidth="1"/>
    <col min="6" max="6" width="8.5" style="3" customWidth="1"/>
    <col min="7" max="7" width="11.25" style="4" customWidth="1"/>
    <col min="8" max="8" width="9.62962962962963" style="1" customWidth="1"/>
    <col min="9" max="9" width="8.62962962962963" style="1" customWidth="1"/>
    <col min="10" max="10" width="10" style="1" customWidth="1"/>
    <col min="11" max="11" width="10.75" style="1" customWidth="1"/>
    <col min="12" max="12" width="16.5555555555556" style="1" customWidth="1"/>
    <col min="13" max="13" width="17.8888888888889" style="1" customWidth="1"/>
    <col min="14" max="14" width="13.3796296296296" style="5" customWidth="1"/>
    <col min="15" max="15" width="12.5" style="1" customWidth="1"/>
    <col min="16" max="16" width="13.3796296296296" style="1" customWidth="1"/>
    <col min="17" max="17" width="19.3796296296296" style="6" customWidth="1"/>
    <col min="18" max="18" width="13.6296296296296" style="1" customWidth="1"/>
    <col min="19" max="16384" width="9" style="1"/>
  </cols>
  <sheetData>
    <row r="1" ht="18" customHeight="1" spans="1:18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50" t="s">
        <v>16</v>
      </c>
      <c r="J1" s="51" t="s">
        <v>17</v>
      </c>
      <c r="K1" s="52" t="s">
        <v>18</v>
      </c>
      <c r="L1" s="53" t="s">
        <v>3</v>
      </c>
      <c r="M1" s="54" t="s">
        <v>4</v>
      </c>
      <c r="N1" s="55"/>
      <c r="O1" s="56" t="s">
        <v>11</v>
      </c>
      <c r="P1" s="56" t="s">
        <v>9</v>
      </c>
      <c r="Q1" s="72" t="s">
        <v>13</v>
      </c>
      <c r="R1" s="73" t="s">
        <v>15</v>
      </c>
    </row>
    <row r="2" ht="18" customHeight="1" spans="1:18">
      <c r="A2" s="11">
        <v>43406</v>
      </c>
      <c r="B2" s="12" t="s">
        <v>19</v>
      </c>
      <c r="C2" s="12">
        <f>F2</f>
        <v>1673</v>
      </c>
      <c r="D2" s="12" t="s">
        <v>20</v>
      </c>
      <c r="E2" s="12">
        <v>1502</v>
      </c>
      <c r="F2" s="12">
        <v>1673</v>
      </c>
      <c r="G2" s="13">
        <f t="shared" ref="G2:G13" si="0">F2-E2</f>
        <v>171</v>
      </c>
      <c r="H2" s="14">
        <v>3.82234943289645</v>
      </c>
      <c r="I2" s="27">
        <v>50</v>
      </c>
      <c r="J2" s="27">
        <v>480</v>
      </c>
      <c r="K2" s="14">
        <v>3.48541666666667</v>
      </c>
      <c r="L2" s="57">
        <v>526646.041666667</v>
      </c>
      <c r="M2" s="58">
        <v>137780.716</v>
      </c>
      <c r="N2" s="37"/>
      <c r="O2" s="12" t="s">
        <v>21</v>
      </c>
      <c r="P2" s="12" t="s">
        <v>22</v>
      </c>
      <c r="Q2" s="60">
        <f>F3</f>
        <v>3707</v>
      </c>
      <c r="R2" s="74">
        <f>H3</f>
        <v>3.19782897615321</v>
      </c>
    </row>
    <row r="3" ht="18" customHeight="1" spans="1:18">
      <c r="A3" s="15"/>
      <c r="B3" s="12" t="s">
        <v>23</v>
      </c>
      <c r="C3" s="16">
        <f>F3+F4</f>
        <v>3779</v>
      </c>
      <c r="D3" s="12" t="s">
        <v>21</v>
      </c>
      <c r="E3" s="12">
        <v>3383</v>
      </c>
      <c r="F3" s="12">
        <v>3707</v>
      </c>
      <c r="G3" s="17">
        <f t="shared" si="0"/>
        <v>324</v>
      </c>
      <c r="H3" s="14">
        <v>3.19782897615321</v>
      </c>
      <c r="I3" s="12">
        <v>68</v>
      </c>
      <c r="J3" s="12">
        <v>676</v>
      </c>
      <c r="K3" s="14">
        <v>5.48372781065089</v>
      </c>
      <c r="L3" s="1">
        <v>1188469.474</v>
      </c>
      <c r="M3" s="58">
        <v>351284.87</v>
      </c>
      <c r="N3" s="37"/>
      <c r="O3" s="12"/>
      <c r="P3" s="12" t="s">
        <v>24</v>
      </c>
      <c r="Q3" s="60">
        <f>F16</f>
        <v>886</v>
      </c>
      <c r="R3" s="14">
        <f>H16</f>
        <v>2.9</v>
      </c>
    </row>
    <row r="4" ht="18" customHeight="1" spans="1:18">
      <c r="A4" s="15"/>
      <c r="B4" s="12"/>
      <c r="C4" s="18"/>
      <c r="D4" s="12" t="s">
        <v>25</v>
      </c>
      <c r="E4" s="12">
        <v>61</v>
      </c>
      <c r="F4" s="12">
        <v>72</v>
      </c>
      <c r="G4" s="17">
        <f t="shared" si="0"/>
        <v>11</v>
      </c>
      <c r="H4" s="14">
        <v>4.06084721994061</v>
      </c>
      <c r="I4" s="12">
        <v>0</v>
      </c>
      <c r="J4" s="12">
        <v>23</v>
      </c>
      <c r="K4" s="14">
        <v>3.1304347826087</v>
      </c>
      <c r="L4" s="57">
        <v>26647.13803125</v>
      </c>
      <c r="M4" s="58">
        <v>6385.35</v>
      </c>
      <c r="N4" s="37"/>
      <c r="O4" s="12"/>
      <c r="P4" s="12" t="s">
        <v>26</v>
      </c>
      <c r="Q4" s="75">
        <f>F18</f>
        <v>1151</v>
      </c>
      <c r="R4" s="64">
        <f>H18</f>
        <v>2.9422744853698</v>
      </c>
    </row>
    <row r="5" ht="18" customHeight="1" spans="1:18">
      <c r="A5" s="15"/>
      <c r="B5" s="16" t="s">
        <v>27</v>
      </c>
      <c r="C5" s="16">
        <f>F5+F6+F7</f>
        <v>540</v>
      </c>
      <c r="D5" s="12" t="s">
        <v>28</v>
      </c>
      <c r="E5" s="12">
        <v>579</v>
      </c>
      <c r="F5" s="12">
        <v>459</v>
      </c>
      <c r="G5" s="13">
        <f t="shared" si="0"/>
        <v>-120</v>
      </c>
      <c r="H5" s="14">
        <v>2.99</v>
      </c>
      <c r="I5" s="12">
        <v>18</v>
      </c>
      <c r="J5" s="12">
        <v>103</v>
      </c>
      <c r="K5" s="14">
        <v>4.45</v>
      </c>
      <c r="L5" s="1">
        <v>235199.38</v>
      </c>
      <c r="M5" s="58">
        <v>78567.79</v>
      </c>
      <c r="N5" s="37"/>
      <c r="O5" s="12"/>
      <c r="P5" s="23" t="s">
        <v>29</v>
      </c>
      <c r="Q5" s="76">
        <f>SUM(Q2:Q4)</f>
        <v>5744</v>
      </c>
      <c r="R5" s="77">
        <f>AVERAGE(R2:R4)</f>
        <v>3.01336782050767</v>
      </c>
    </row>
    <row r="6" ht="18" customHeight="1" spans="1:18">
      <c r="A6" s="15"/>
      <c r="B6" s="19"/>
      <c r="C6" s="19"/>
      <c r="D6" s="12" t="s">
        <v>30</v>
      </c>
      <c r="E6" s="12">
        <v>46</v>
      </c>
      <c r="F6" s="12">
        <v>49</v>
      </c>
      <c r="G6" s="13">
        <f t="shared" si="0"/>
        <v>3</v>
      </c>
      <c r="H6" s="14">
        <v>3.65</v>
      </c>
      <c r="I6" s="12">
        <v>1</v>
      </c>
      <c r="J6" s="12">
        <v>36</v>
      </c>
      <c r="K6" s="14">
        <v>1.36</v>
      </c>
      <c r="L6" s="57">
        <v>8512.82</v>
      </c>
      <c r="M6" s="58">
        <v>2329.86</v>
      </c>
      <c r="N6" s="37"/>
      <c r="O6" s="12" t="s">
        <v>25</v>
      </c>
      <c r="P6" s="12" t="s">
        <v>22</v>
      </c>
      <c r="Q6" s="60">
        <f>F4</f>
        <v>72</v>
      </c>
      <c r="R6" s="14">
        <f>H4</f>
        <v>4.06084721994061</v>
      </c>
    </row>
    <row r="7" ht="18" customHeight="1" spans="1:18">
      <c r="A7" s="15"/>
      <c r="B7" s="18"/>
      <c r="C7" s="18"/>
      <c r="D7" s="12" t="s">
        <v>31</v>
      </c>
      <c r="E7" s="12">
        <v>61</v>
      </c>
      <c r="F7" s="12">
        <v>32</v>
      </c>
      <c r="G7" s="13">
        <f t="shared" si="0"/>
        <v>-29</v>
      </c>
      <c r="H7" s="14">
        <v>1.48</v>
      </c>
      <c r="I7" s="12">
        <v>3</v>
      </c>
      <c r="J7" s="12">
        <v>39</v>
      </c>
      <c r="K7" s="14">
        <v>0.79</v>
      </c>
      <c r="L7" s="57">
        <v>11849.26</v>
      </c>
      <c r="M7" s="58">
        <v>8014.37</v>
      </c>
      <c r="N7" s="37"/>
      <c r="O7" s="12"/>
      <c r="P7" s="12" t="s">
        <v>26</v>
      </c>
      <c r="Q7" s="75">
        <f>F19</f>
        <v>72</v>
      </c>
      <c r="R7" s="65">
        <f>H19</f>
        <v>2.39122042132533</v>
      </c>
    </row>
    <row r="8" ht="18" customHeight="1" spans="1:18">
      <c r="A8" s="15"/>
      <c r="B8" s="16" t="s">
        <v>32</v>
      </c>
      <c r="C8" s="16">
        <f>F8+F9+F10+F11</f>
        <v>1486</v>
      </c>
      <c r="D8" s="12" t="s">
        <v>33</v>
      </c>
      <c r="E8" s="12">
        <v>572</v>
      </c>
      <c r="F8" s="12">
        <v>662</v>
      </c>
      <c r="G8" s="17">
        <f t="shared" si="0"/>
        <v>90</v>
      </c>
      <c r="H8" s="14">
        <v>3.67393910358733</v>
      </c>
      <c r="I8" s="12">
        <v>27</v>
      </c>
      <c r="J8" s="12">
        <v>254</v>
      </c>
      <c r="K8" s="14">
        <v>2.60629921259842</v>
      </c>
      <c r="L8" s="57">
        <v>172853.03</v>
      </c>
      <c r="M8" s="58">
        <v>47048.42</v>
      </c>
      <c r="N8" s="37"/>
      <c r="O8" s="12"/>
      <c r="P8" s="23" t="s">
        <v>29</v>
      </c>
      <c r="Q8" s="76">
        <f>SUM(Q6:Q7)</f>
        <v>144</v>
      </c>
      <c r="R8" s="77">
        <f>AVERAGE(R6:R7)</f>
        <v>3.22603382063297</v>
      </c>
    </row>
    <row r="9" ht="18" customHeight="1" spans="1:18">
      <c r="A9" s="15"/>
      <c r="B9" s="19"/>
      <c r="C9" s="19"/>
      <c r="D9" s="12" t="s">
        <v>31</v>
      </c>
      <c r="E9" s="12">
        <v>163</v>
      </c>
      <c r="F9" s="12">
        <v>174</v>
      </c>
      <c r="G9" s="17">
        <f t="shared" si="0"/>
        <v>11</v>
      </c>
      <c r="H9" s="14">
        <v>3.58317114785936</v>
      </c>
      <c r="I9" s="12">
        <v>15</v>
      </c>
      <c r="J9" s="12">
        <v>95</v>
      </c>
      <c r="K9" s="14">
        <v>1.83157894736842</v>
      </c>
      <c r="L9" s="57">
        <v>51955.48</v>
      </c>
      <c r="M9" s="58">
        <v>14499.86</v>
      </c>
      <c r="N9" s="37"/>
      <c r="O9" s="59" t="s">
        <v>31</v>
      </c>
      <c r="P9" s="12" t="s">
        <v>34</v>
      </c>
      <c r="Q9" s="75">
        <f>F9</f>
        <v>174</v>
      </c>
      <c r="R9" s="74">
        <f>H9</f>
        <v>3.58317114785936</v>
      </c>
    </row>
    <row r="10" ht="18" customHeight="1" spans="1:18">
      <c r="A10" s="15"/>
      <c r="B10" s="19"/>
      <c r="C10" s="19"/>
      <c r="D10" s="12" t="s">
        <v>35</v>
      </c>
      <c r="E10" s="12">
        <v>315</v>
      </c>
      <c r="F10" s="12">
        <v>369</v>
      </c>
      <c r="G10" s="17">
        <f t="shared" si="0"/>
        <v>54</v>
      </c>
      <c r="H10" s="14">
        <v>6.45617810716597</v>
      </c>
      <c r="I10" s="12">
        <v>17</v>
      </c>
      <c r="J10" s="12">
        <v>137</v>
      </c>
      <c r="K10" s="14">
        <v>2.69343065693431</v>
      </c>
      <c r="L10" s="57">
        <v>217435.04</v>
      </c>
      <c r="M10" s="58">
        <v>33678.6</v>
      </c>
      <c r="N10" s="37"/>
      <c r="O10" s="59"/>
      <c r="P10" s="12" t="s">
        <v>26</v>
      </c>
      <c r="Q10" s="75">
        <f>F20</f>
        <v>222</v>
      </c>
      <c r="R10" s="65">
        <f>H20</f>
        <v>2.36465252742623</v>
      </c>
    </row>
    <row r="11" ht="18" customHeight="1" spans="1:18">
      <c r="A11" s="15"/>
      <c r="B11" s="19"/>
      <c r="C11" s="19"/>
      <c r="D11" s="12" t="s">
        <v>36</v>
      </c>
      <c r="E11" s="12">
        <v>220</v>
      </c>
      <c r="F11" s="12">
        <v>281</v>
      </c>
      <c r="G11" s="17">
        <f t="shared" si="0"/>
        <v>61</v>
      </c>
      <c r="H11" s="14">
        <v>16.1025919851917</v>
      </c>
      <c r="I11" s="12">
        <v>5</v>
      </c>
      <c r="J11" s="12">
        <v>28</v>
      </c>
      <c r="K11" s="14">
        <v>10.0357142857143</v>
      </c>
      <c r="L11" s="1">
        <v>245665.33</v>
      </c>
      <c r="M11" s="58">
        <v>15256.26</v>
      </c>
      <c r="N11" s="37"/>
      <c r="O11" s="59"/>
      <c r="P11" s="12" t="s">
        <v>37</v>
      </c>
      <c r="Q11" s="78">
        <f>F25</f>
        <v>159</v>
      </c>
      <c r="R11" s="74">
        <f>H25</f>
        <v>2.48</v>
      </c>
    </row>
    <row r="12" ht="18" customHeight="1" spans="1:18">
      <c r="A12" s="15"/>
      <c r="B12" s="16" t="s">
        <v>38</v>
      </c>
      <c r="C12" s="16">
        <f>F12+F13</f>
        <v>432</v>
      </c>
      <c r="D12" s="12" t="s">
        <v>39</v>
      </c>
      <c r="E12" s="12">
        <v>249</v>
      </c>
      <c r="F12" s="12">
        <v>360</v>
      </c>
      <c r="G12" s="13">
        <f t="shared" si="0"/>
        <v>111</v>
      </c>
      <c r="H12" s="20">
        <v>3.99947577527586</v>
      </c>
      <c r="I12" s="12">
        <v>10</v>
      </c>
      <c r="J12" s="12">
        <v>56</v>
      </c>
      <c r="K12" s="14">
        <v>6.42857142857143</v>
      </c>
      <c r="L12" s="57">
        <v>176554.06236</v>
      </c>
      <c r="M12" s="58">
        <v>44144.3009735</v>
      </c>
      <c r="N12" s="37"/>
      <c r="O12" s="59"/>
      <c r="P12" s="12" t="s">
        <v>40</v>
      </c>
      <c r="Q12" s="78">
        <f>F7</f>
        <v>32</v>
      </c>
      <c r="R12" s="74">
        <f>H7</f>
        <v>1.48</v>
      </c>
    </row>
    <row r="13" ht="18" customHeight="1" spans="1:18">
      <c r="A13" s="15"/>
      <c r="B13" s="18"/>
      <c r="C13" s="18"/>
      <c r="D13" s="12" t="s">
        <v>28</v>
      </c>
      <c r="E13" s="12">
        <v>50</v>
      </c>
      <c r="F13" s="12">
        <v>72</v>
      </c>
      <c r="G13" s="13">
        <f t="shared" si="0"/>
        <v>22</v>
      </c>
      <c r="H13" s="20">
        <v>3.13012682282938</v>
      </c>
      <c r="I13" s="12">
        <v>3</v>
      </c>
      <c r="J13" s="12">
        <v>13</v>
      </c>
      <c r="K13" s="14">
        <v>5.53846153846154</v>
      </c>
      <c r="L13" s="57">
        <v>35649.1896</v>
      </c>
      <c r="M13" s="58">
        <v>11389.0559769</v>
      </c>
      <c r="N13" s="37"/>
      <c r="O13" s="59"/>
      <c r="P13" s="23" t="s">
        <v>29</v>
      </c>
      <c r="Q13" s="60">
        <f>SUM(Q9:Q12)</f>
        <v>587</v>
      </c>
      <c r="R13" s="77">
        <f>AVERAGE(R9:R11)</f>
        <v>2.80927455842853</v>
      </c>
    </row>
    <row r="14" ht="18" customHeight="1" spans="1:18">
      <c r="A14" s="22"/>
      <c r="B14" s="23" t="s">
        <v>7</v>
      </c>
      <c r="C14" s="23">
        <f t="shared" ref="C14:G14" si="1">SUM(C2:C13)</f>
        <v>7910</v>
      </c>
      <c r="D14" s="23"/>
      <c r="E14" s="23">
        <f t="shared" si="1"/>
        <v>7201</v>
      </c>
      <c r="F14" s="23">
        <f t="shared" si="1"/>
        <v>7910</v>
      </c>
      <c r="G14" s="24">
        <f t="shared" si="1"/>
        <v>709</v>
      </c>
      <c r="H14" s="25"/>
      <c r="I14" s="23">
        <f>SUM(I3:I13)</f>
        <v>167</v>
      </c>
      <c r="J14" s="23">
        <f>SUM(J2:J13)</f>
        <v>1940</v>
      </c>
      <c r="K14" s="25"/>
      <c r="L14" s="81">
        <f>SUM(L2:L13)</f>
        <v>2897436.24565792</v>
      </c>
      <c r="M14" s="67">
        <f>SUM(M2:M13)</f>
        <v>750379.4529504</v>
      </c>
      <c r="N14" s="37"/>
      <c r="O14" s="12" t="s">
        <v>33</v>
      </c>
      <c r="P14" s="12" t="s">
        <v>34</v>
      </c>
      <c r="Q14" s="78">
        <f>F8</f>
        <v>662</v>
      </c>
      <c r="R14" s="74">
        <f>H8</f>
        <v>3.67393910358733</v>
      </c>
    </row>
    <row r="15" ht="18" customHeight="1" spans="1:18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50" t="s">
        <v>16</v>
      </c>
      <c r="J15" s="51" t="s">
        <v>17</v>
      </c>
      <c r="K15" s="52" t="s">
        <v>18</v>
      </c>
      <c r="L15" s="53" t="s">
        <v>3</v>
      </c>
      <c r="M15" s="54" t="s">
        <v>4</v>
      </c>
      <c r="N15" s="37"/>
      <c r="O15" s="12"/>
      <c r="P15" s="12" t="s">
        <v>26</v>
      </c>
      <c r="Q15" s="75">
        <f>F21</f>
        <v>162</v>
      </c>
      <c r="R15" s="68">
        <f>H21</f>
        <v>2.69533899633051</v>
      </c>
    </row>
    <row r="16" ht="18" customHeight="1" spans="1:18">
      <c r="A16" s="11">
        <v>43406</v>
      </c>
      <c r="B16" s="26" t="s">
        <v>41</v>
      </c>
      <c r="C16" s="26">
        <f>F16+F17</f>
        <v>1079</v>
      </c>
      <c r="D16" s="12" t="s">
        <v>21</v>
      </c>
      <c r="E16" s="27">
        <v>819</v>
      </c>
      <c r="F16" s="27">
        <v>886</v>
      </c>
      <c r="G16" s="13">
        <f t="shared" ref="G16:G27" si="2">F16-E16</f>
        <v>67</v>
      </c>
      <c r="H16" s="14">
        <v>2.9</v>
      </c>
      <c r="I16" s="12"/>
      <c r="J16" s="12">
        <v>127</v>
      </c>
      <c r="K16" s="14">
        <v>7</v>
      </c>
      <c r="L16" s="57">
        <v>240694.928</v>
      </c>
      <c r="M16" s="58">
        <v>84304.584607215</v>
      </c>
      <c r="N16" s="37"/>
      <c r="O16" s="12"/>
      <c r="P16" s="12" t="s">
        <v>37</v>
      </c>
      <c r="Q16" s="78">
        <f>F24</f>
        <v>169</v>
      </c>
      <c r="R16" s="74">
        <f>H24</f>
        <v>3.11</v>
      </c>
    </row>
    <row r="17" ht="18" customHeight="1" spans="1:18">
      <c r="A17" s="15"/>
      <c r="B17" s="28"/>
      <c r="C17" s="28"/>
      <c r="D17" s="12" t="s">
        <v>20</v>
      </c>
      <c r="E17" s="27">
        <v>198</v>
      </c>
      <c r="F17" s="27">
        <v>193</v>
      </c>
      <c r="G17" s="13">
        <f t="shared" si="2"/>
        <v>-5</v>
      </c>
      <c r="H17" s="14">
        <v>3</v>
      </c>
      <c r="I17" s="12"/>
      <c r="J17" s="12">
        <v>46</v>
      </c>
      <c r="K17" s="14">
        <v>4.2</v>
      </c>
      <c r="L17" s="57">
        <v>63346.9473</v>
      </c>
      <c r="M17" s="58">
        <v>21496.417085253</v>
      </c>
      <c r="N17" s="37"/>
      <c r="O17" s="12"/>
      <c r="P17" s="23" t="s">
        <v>29</v>
      </c>
      <c r="Q17" s="60">
        <f>SUM(Q14:Q16)</f>
        <v>993</v>
      </c>
      <c r="R17" s="77">
        <f>AVERAGE(R14:R16)</f>
        <v>3.15975936663928</v>
      </c>
    </row>
    <row r="18" ht="18" customHeight="1" spans="1:18">
      <c r="A18" s="15"/>
      <c r="B18" s="26" t="s">
        <v>42</v>
      </c>
      <c r="C18" s="26">
        <f>SUM(F18:F22)</f>
        <v>2362</v>
      </c>
      <c r="D18" s="12" t="s">
        <v>21</v>
      </c>
      <c r="E18" s="27">
        <v>1050</v>
      </c>
      <c r="F18" s="27">
        <v>1151</v>
      </c>
      <c r="G18" s="13">
        <f t="shared" si="2"/>
        <v>101</v>
      </c>
      <c r="H18" s="14">
        <v>2.9422744853698</v>
      </c>
      <c r="I18" s="12">
        <v>18</v>
      </c>
      <c r="J18" s="12">
        <v>148</v>
      </c>
      <c r="K18" s="14">
        <v>7.76351351351351</v>
      </c>
      <c r="L18" s="57">
        <v>340133.282215507</v>
      </c>
      <c r="M18" s="98">
        <v>115602.158774373</v>
      </c>
      <c r="N18" s="37"/>
      <c r="O18" s="12" t="s">
        <v>28</v>
      </c>
      <c r="P18" s="12" t="s">
        <v>40</v>
      </c>
      <c r="Q18" s="76">
        <f>F5</f>
        <v>459</v>
      </c>
      <c r="R18" s="14">
        <f>H5</f>
        <v>2.99</v>
      </c>
    </row>
    <row r="19" ht="18" customHeight="1" spans="1:18">
      <c r="A19" s="15"/>
      <c r="B19" s="28"/>
      <c r="C19" s="28"/>
      <c r="D19" s="12" t="s">
        <v>25</v>
      </c>
      <c r="E19" s="27">
        <v>90</v>
      </c>
      <c r="F19" s="27">
        <v>72</v>
      </c>
      <c r="G19" s="17">
        <f t="shared" si="2"/>
        <v>-18</v>
      </c>
      <c r="H19" s="14">
        <v>2.39122042132533</v>
      </c>
      <c r="I19" s="12">
        <v>18</v>
      </c>
      <c r="J19" s="12">
        <v>33</v>
      </c>
      <c r="K19" s="14">
        <v>2.18181818181818</v>
      </c>
      <c r="L19" s="12">
        <v>31123.1658514895</v>
      </c>
      <c r="M19" s="85">
        <v>13015.5988857939</v>
      </c>
      <c r="N19" s="37"/>
      <c r="O19" s="12"/>
      <c r="P19" s="12" t="s">
        <v>43</v>
      </c>
      <c r="Q19" s="76">
        <f>F13</f>
        <v>72</v>
      </c>
      <c r="R19" s="14">
        <f>H13</f>
        <v>3.13012682282938</v>
      </c>
    </row>
    <row r="20" ht="18" customHeight="1" spans="1:18">
      <c r="A20" s="15"/>
      <c r="B20" s="28"/>
      <c r="C20" s="28"/>
      <c r="D20" s="12" t="s">
        <v>31</v>
      </c>
      <c r="E20" s="27">
        <v>237</v>
      </c>
      <c r="F20" s="27">
        <v>222</v>
      </c>
      <c r="G20" s="17">
        <f t="shared" si="2"/>
        <v>-15</v>
      </c>
      <c r="H20" s="14">
        <v>2.36465252742623</v>
      </c>
      <c r="I20" s="12">
        <v>17</v>
      </c>
      <c r="J20" s="12">
        <v>84</v>
      </c>
      <c r="K20" s="14">
        <v>2.63095238095238</v>
      </c>
      <c r="L20" s="57">
        <v>65433.0312185297</v>
      </c>
      <c r="M20" s="85">
        <v>27671.3091922006</v>
      </c>
      <c r="N20" s="37"/>
      <c r="O20" s="12"/>
      <c r="P20" s="12" t="s">
        <v>37</v>
      </c>
      <c r="Q20" s="79">
        <f>F23</f>
        <v>130</v>
      </c>
      <c r="R20" s="74">
        <f>H23</f>
        <v>3.87</v>
      </c>
    </row>
    <row r="21" ht="18" customHeight="1" spans="1:18">
      <c r="A21" s="15"/>
      <c r="B21" s="28"/>
      <c r="C21" s="28"/>
      <c r="D21" s="12" t="s">
        <v>33</v>
      </c>
      <c r="E21" s="27">
        <v>120</v>
      </c>
      <c r="F21" s="27">
        <v>162</v>
      </c>
      <c r="G21" s="17">
        <f t="shared" si="2"/>
        <v>42</v>
      </c>
      <c r="H21" s="14">
        <v>2.69533899633051</v>
      </c>
      <c r="I21" s="12">
        <v>17</v>
      </c>
      <c r="J21" s="12">
        <v>31</v>
      </c>
      <c r="K21" s="14">
        <v>5.19354838709677</v>
      </c>
      <c r="L21" s="57">
        <v>36517.9017485429</v>
      </c>
      <c r="M21" s="85">
        <v>13548.5376044568</v>
      </c>
      <c r="N21" s="37"/>
      <c r="O21" s="12"/>
      <c r="P21" s="23" t="s">
        <v>29</v>
      </c>
      <c r="Q21" s="76">
        <f>Q20+Q19+Q18</f>
        <v>661</v>
      </c>
      <c r="R21" s="77">
        <f>AVERAGE(R18:R20)</f>
        <v>3.33004227427646</v>
      </c>
    </row>
    <row r="22" ht="18" customHeight="1" spans="1:18">
      <c r="A22" s="15"/>
      <c r="B22" s="29"/>
      <c r="C22" s="29"/>
      <c r="D22" s="12" t="s">
        <v>20</v>
      </c>
      <c r="E22" s="27">
        <v>722</v>
      </c>
      <c r="F22" s="27">
        <v>755</v>
      </c>
      <c r="G22" s="13">
        <f t="shared" si="2"/>
        <v>33</v>
      </c>
      <c r="H22" s="14">
        <v>2.70802955903381</v>
      </c>
      <c r="I22" s="12">
        <v>25</v>
      </c>
      <c r="J22" s="12">
        <v>182</v>
      </c>
      <c r="K22" s="14">
        <v>4.14835164835165</v>
      </c>
      <c r="L22" s="57">
        <v>233493.625539985</v>
      </c>
      <c r="M22" s="85">
        <v>86222.7019498607</v>
      </c>
      <c r="N22" s="37"/>
      <c r="O22" s="16" t="s">
        <v>20</v>
      </c>
      <c r="P22" s="12" t="s">
        <v>44</v>
      </c>
      <c r="Q22" s="78">
        <f>F2</f>
        <v>1673</v>
      </c>
      <c r="R22" s="14">
        <f>H2</f>
        <v>3.82234943289645</v>
      </c>
    </row>
    <row r="23" ht="18" customHeight="1" spans="1:19">
      <c r="A23" s="15"/>
      <c r="B23" s="26" t="s">
        <v>45</v>
      </c>
      <c r="C23" s="26">
        <f>SUM(F23:F26)</f>
        <v>538</v>
      </c>
      <c r="D23" s="30" t="s">
        <v>28</v>
      </c>
      <c r="E23" s="12">
        <v>28</v>
      </c>
      <c r="F23" s="12">
        <v>130</v>
      </c>
      <c r="G23" s="17">
        <f t="shared" si="2"/>
        <v>102</v>
      </c>
      <c r="H23" s="74">
        <v>3.87</v>
      </c>
      <c r="I23" s="12">
        <v>5</v>
      </c>
      <c r="J23" s="12">
        <v>36</v>
      </c>
      <c r="K23" s="14">
        <v>3.61111111111111</v>
      </c>
      <c r="L23" s="57">
        <v>61105.3320755</v>
      </c>
      <c r="M23" s="58">
        <v>14936.78</v>
      </c>
      <c r="N23" s="37"/>
      <c r="O23" s="19"/>
      <c r="P23" s="31" t="s">
        <v>26</v>
      </c>
      <c r="Q23" s="78">
        <f>F22</f>
        <v>755</v>
      </c>
      <c r="R23" s="14">
        <f>H22</f>
        <v>2.70802955903381</v>
      </c>
      <c r="S23" s="37"/>
    </row>
    <row r="24" ht="18" customHeight="1" spans="1:18">
      <c r="A24" s="15"/>
      <c r="B24" s="28"/>
      <c r="C24" s="28"/>
      <c r="D24" s="30" t="s">
        <v>33</v>
      </c>
      <c r="E24" s="12">
        <v>199</v>
      </c>
      <c r="F24" s="12">
        <v>169</v>
      </c>
      <c r="G24" s="13">
        <f t="shared" si="2"/>
        <v>-30</v>
      </c>
      <c r="H24" s="74">
        <v>3.11</v>
      </c>
      <c r="I24" s="12">
        <v>14</v>
      </c>
      <c r="J24" s="12">
        <v>70</v>
      </c>
      <c r="K24" s="14">
        <v>2.41428571428571</v>
      </c>
      <c r="L24" s="57">
        <v>52799.0346</v>
      </c>
      <c r="M24" s="58">
        <v>17011.18</v>
      </c>
      <c r="N24" s="37"/>
      <c r="O24" s="19"/>
      <c r="P24" s="31" t="s">
        <v>24</v>
      </c>
      <c r="Q24" s="78">
        <f>F17</f>
        <v>193</v>
      </c>
      <c r="R24" s="14">
        <f>H17</f>
        <v>3</v>
      </c>
    </row>
    <row r="25" ht="18" customHeight="1" spans="1:18">
      <c r="A25" s="15"/>
      <c r="B25" s="28"/>
      <c r="C25" s="28"/>
      <c r="D25" s="30" t="s">
        <v>31</v>
      </c>
      <c r="E25" s="12">
        <v>168</v>
      </c>
      <c r="F25" s="12">
        <v>159</v>
      </c>
      <c r="G25" s="13">
        <f t="shared" si="2"/>
        <v>-9</v>
      </c>
      <c r="H25" s="74">
        <v>2.48</v>
      </c>
      <c r="I25" s="12">
        <v>15</v>
      </c>
      <c r="J25" s="12">
        <v>33</v>
      </c>
      <c r="K25" s="14">
        <v>4.81818181818182</v>
      </c>
      <c r="L25" s="57">
        <v>45995.74291865</v>
      </c>
      <c r="M25" s="58">
        <v>17954.02</v>
      </c>
      <c r="N25" s="37"/>
      <c r="O25" s="19"/>
      <c r="P25" s="31" t="s">
        <v>46</v>
      </c>
      <c r="Q25" s="78">
        <f>F27</f>
        <v>152</v>
      </c>
      <c r="R25" s="14">
        <f>H27</f>
        <v>3.9</v>
      </c>
    </row>
    <row r="26" ht="18" customHeight="1" spans="1:18">
      <c r="A26" s="15"/>
      <c r="B26" s="28"/>
      <c r="C26" s="28"/>
      <c r="D26" s="30" t="s">
        <v>47</v>
      </c>
      <c r="E26" s="12">
        <v>117</v>
      </c>
      <c r="F26" s="12">
        <v>80</v>
      </c>
      <c r="G26" s="13">
        <f t="shared" si="2"/>
        <v>-37</v>
      </c>
      <c r="H26" s="84">
        <v>1.56</v>
      </c>
      <c r="I26" s="12">
        <v>11</v>
      </c>
      <c r="J26" s="12">
        <v>39</v>
      </c>
      <c r="K26" s="62">
        <v>2.05128205128205</v>
      </c>
      <c r="L26" s="57">
        <v>21842.091758919</v>
      </c>
      <c r="M26" s="58">
        <v>13674.46</v>
      </c>
      <c r="N26" s="37"/>
      <c r="O26" s="18"/>
      <c r="P26" s="23" t="s">
        <v>29</v>
      </c>
      <c r="Q26" s="60">
        <f>SUM(Q22:Q25)</f>
        <v>2773</v>
      </c>
      <c r="R26" s="80">
        <f>AVERAGE(R22:R25)</f>
        <v>3.35759474798257</v>
      </c>
    </row>
    <row r="27" ht="18" customHeight="1" spans="1:18">
      <c r="A27" s="15"/>
      <c r="B27" s="31" t="s">
        <v>48</v>
      </c>
      <c r="C27" s="31">
        <f>F27</f>
        <v>152</v>
      </c>
      <c r="D27" s="30" t="s">
        <v>20</v>
      </c>
      <c r="E27" s="12">
        <v>106</v>
      </c>
      <c r="F27" s="12">
        <v>152</v>
      </c>
      <c r="G27" s="13">
        <f t="shared" si="2"/>
        <v>46</v>
      </c>
      <c r="H27" s="62">
        <v>3.9</v>
      </c>
      <c r="I27" s="12">
        <v>8</v>
      </c>
      <c r="J27" s="12">
        <v>67</v>
      </c>
      <c r="K27" s="62">
        <v>2.26865671641791</v>
      </c>
      <c r="L27" s="57">
        <v>51985.7247</v>
      </c>
      <c r="M27" s="58">
        <v>13702.6249726395</v>
      </c>
      <c r="N27" s="37"/>
      <c r="O27" s="12" t="s">
        <v>49</v>
      </c>
      <c r="P27" s="12" t="s">
        <v>43</v>
      </c>
      <c r="Q27" s="12">
        <f>F12</f>
        <v>360</v>
      </c>
      <c r="R27" s="14">
        <f>H12</f>
        <v>3.99947577527586</v>
      </c>
    </row>
    <row r="28" ht="18" customHeight="1" spans="1:18">
      <c r="A28" s="15"/>
      <c r="B28" s="23"/>
      <c r="C28" s="23">
        <f t="shared" ref="C28:G28" si="3">SUM(C16:C27)</f>
        <v>4131</v>
      </c>
      <c r="D28" s="23"/>
      <c r="E28" s="23">
        <f t="shared" si="3"/>
        <v>3854</v>
      </c>
      <c r="F28" s="23">
        <f t="shared" si="3"/>
        <v>4131</v>
      </c>
      <c r="G28" s="32">
        <f t="shared" si="3"/>
        <v>277</v>
      </c>
      <c r="H28" s="25"/>
      <c r="I28" s="66">
        <f t="shared" ref="I28:M28" si="4">SUM(I16:I27)</f>
        <v>148</v>
      </c>
      <c r="J28" s="66">
        <f t="shared" si="4"/>
        <v>896</v>
      </c>
      <c r="K28" s="25"/>
      <c r="L28" s="67">
        <f>SUM(L16:L27)</f>
        <v>1244470.80792712</v>
      </c>
      <c r="M28" s="67">
        <f t="shared" si="4"/>
        <v>439140.373071793</v>
      </c>
      <c r="N28" s="37"/>
      <c r="O28" s="14" t="s">
        <v>30</v>
      </c>
      <c r="P28" s="12" t="s">
        <v>40</v>
      </c>
      <c r="Q28" s="60">
        <f>F6</f>
        <v>49</v>
      </c>
      <c r="R28" s="14">
        <f>H7</f>
        <v>1.48</v>
      </c>
    </row>
    <row r="29" ht="18" customHeight="1" spans="1:18">
      <c r="A29" s="22"/>
      <c r="B29" s="12" t="s">
        <v>50</v>
      </c>
      <c r="C29" s="12"/>
      <c r="D29" s="12"/>
      <c r="E29" s="33">
        <f t="shared" ref="E29:G29" si="5">E28+E14</f>
        <v>11055</v>
      </c>
      <c r="F29" s="33">
        <f t="shared" si="5"/>
        <v>12041</v>
      </c>
      <c r="G29" s="34">
        <f t="shared" si="5"/>
        <v>986</v>
      </c>
      <c r="H29" s="14"/>
      <c r="I29" s="69">
        <f t="shared" ref="I29:M29" si="6">I28+I14</f>
        <v>315</v>
      </c>
      <c r="J29" s="69">
        <f t="shared" si="6"/>
        <v>2836</v>
      </c>
      <c r="K29" s="14"/>
      <c r="L29" s="58">
        <f>L28+L14</f>
        <v>4141907.05358504</v>
      </c>
      <c r="M29" s="58">
        <f t="shared" si="6"/>
        <v>1189519.82602219</v>
      </c>
      <c r="N29" s="37"/>
      <c r="O29" s="14"/>
      <c r="P29" s="12" t="s">
        <v>37</v>
      </c>
      <c r="Q29" s="60">
        <f>F26</f>
        <v>80</v>
      </c>
      <c r="R29" s="12">
        <f>H26</f>
        <v>1.56</v>
      </c>
    </row>
    <row r="30" ht="18" customHeight="1" spans="1:18">
      <c r="A30" s="35"/>
      <c r="B30" s="5"/>
      <c r="C30" s="5"/>
      <c r="D30" s="5"/>
      <c r="E30" s="5"/>
      <c r="F30" s="36"/>
      <c r="G30" s="37"/>
      <c r="N30" s="37"/>
      <c r="O30" s="14" t="s">
        <v>51</v>
      </c>
      <c r="P30" s="12" t="s">
        <v>34</v>
      </c>
      <c r="Q30" s="78">
        <f>F10</f>
        <v>369</v>
      </c>
      <c r="R30" s="74">
        <f>H10</f>
        <v>6.45617810716597</v>
      </c>
    </row>
    <row r="31" ht="18" customHeight="1" spans="1:18">
      <c r="A31" s="38"/>
      <c r="B31" s="39"/>
      <c r="C31" s="39"/>
      <c r="D31" s="5"/>
      <c r="E31" s="40"/>
      <c r="F31" s="36"/>
      <c r="G31" s="37"/>
      <c r="H31" s="4"/>
      <c r="I31" s="4"/>
      <c r="J31" s="4"/>
      <c r="K31" s="4"/>
      <c r="M31" s="4"/>
      <c r="N31" s="37"/>
      <c r="O31" s="14" t="s">
        <v>36</v>
      </c>
      <c r="P31" s="14" t="s">
        <v>34</v>
      </c>
      <c r="Q31" s="60">
        <f>F11</f>
        <v>281</v>
      </c>
      <c r="R31" s="74">
        <f>H11</f>
        <v>16.1025919851917</v>
      </c>
    </row>
    <row r="32" ht="18" customHeight="1" spans="1:18">
      <c r="A32" s="38"/>
      <c r="B32" s="41"/>
      <c r="C32" s="41"/>
      <c r="D32" s="41"/>
      <c r="E32" s="41"/>
      <c r="F32" s="41"/>
      <c r="G32" s="37"/>
      <c r="N32" s="37"/>
      <c r="O32" s="37"/>
      <c r="P32" s="37"/>
      <c r="Q32" s="6">
        <f>Q31+Q30+Q29+Q28+Q27+Q26+Q21+Q17+Q13+Q8+Q5</f>
        <v>12041</v>
      </c>
      <c r="R32" s="1">
        <f>R31+R28+R27+R24+R23+R22+R30+R20+R19+R18+R16+R15+R14+R11+R10+R9+R7+R6+R4+R3+R2+R25+R29</f>
        <v>86.4180245603855</v>
      </c>
    </row>
    <row r="33" ht="18" customHeight="1" spans="1:16">
      <c r="A33" s="38"/>
      <c r="B33"/>
      <c r="F33" s="1"/>
      <c r="G33" s="37"/>
      <c r="H33" s="4"/>
      <c r="I33" s="4"/>
      <c r="J33" s="4"/>
      <c r="K33" s="4"/>
      <c r="L33" s="5"/>
      <c r="M33" s="4"/>
      <c r="O33" s="37"/>
      <c r="P33" s="37"/>
    </row>
    <row r="34" ht="18" customHeight="1" spans="1:17">
      <c r="A34" s="38"/>
      <c r="B34"/>
      <c r="C34" s="5"/>
      <c r="D34" s="36"/>
      <c r="E34" s="5"/>
      <c r="F34" s="36"/>
      <c r="G34" s="42"/>
      <c r="H34" s="42"/>
      <c r="I34" s="42"/>
      <c r="J34" s="42"/>
      <c r="K34" s="42"/>
      <c r="L34" s="5"/>
      <c r="M34" s="42"/>
      <c r="N34" s="37"/>
      <c r="O34" s="37"/>
      <c r="P34" s="70"/>
      <c r="Q34" s="37"/>
    </row>
    <row r="35" ht="18" customHeight="1" spans="1:17">
      <c r="A35" s="38"/>
      <c r="B35"/>
      <c r="C35" s="43"/>
      <c r="D35" s="5"/>
      <c r="E35" s="5"/>
      <c r="F35" s="5"/>
      <c r="G35" s="42"/>
      <c r="H35" s="42">
        <f>H25+H24+H23+H22+H21+H20+H19+H18+H17+H16+H13+H12+H11+H10+H9+H8+H7+H5+H4+H3+H2+H26+H27</f>
        <v>86.4180245603855</v>
      </c>
      <c r="I35" s="42"/>
      <c r="J35" s="42"/>
      <c r="K35" s="42"/>
      <c r="L35" s="5"/>
      <c r="M35" s="42"/>
      <c r="O35" s="37"/>
      <c r="P35" s="37"/>
      <c r="Q35" s="1">
        <f>F29-Q32</f>
        <v>0</v>
      </c>
    </row>
    <row r="36" ht="18" customHeight="1" spans="1:17">
      <c r="A36" s="38"/>
      <c r="B36"/>
      <c r="C36" s="43"/>
      <c r="D36" s="5"/>
      <c r="E36" s="5"/>
      <c r="F36" s="42"/>
      <c r="G36" s="42"/>
      <c r="H36" s="44"/>
      <c r="I36" s="44"/>
      <c r="J36" s="44"/>
      <c r="K36" s="44"/>
      <c r="L36" s="5"/>
      <c r="M36" s="44"/>
      <c r="O36" s="37"/>
      <c r="Q36" s="1"/>
    </row>
    <row r="37" ht="18" customHeight="1" spans="1:17">
      <c r="A37" s="45"/>
      <c r="B37"/>
      <c r="C37" s="43"/>
      <c r="D37" s="5"/>
      <c r="E37" s="5"/>
      <c r="F37" s="42"/>
      <c r="G37" s="5"/>
      <c r="H37" s="5"/>
      <c r="I37" s="5"/>
      <c r="J37" s="5"/>
      <c r="K37" s="5"/>
      <c r="L37" s="5"/>
      <c r="M37" s="5"/>
      <c r="N37" s="37"/>
      <c r="O37" s="37"/>
      <c r="Q37" s="1"/>
    </row>
    <row r="38" ht="18" customHeight="1" spans="1:17">
      <c r="A38" s="45"/>
      <c r="B38"/>
      <c r="C38" s="43"/>
      <c r="D38" s="5"/>
      <c r="E38" s="5"/>
      <c r="F38" s="5"/>
      <c r="G38" s="5"/>
      <c r="H38" s="46"/>
      <c r="I38" s="46"/>
      <c r="J38" s="46"/>
      <c r="K38" s="46"/>
      <c r="L38" s="5"/>
      <c r="M38" s="46"/>
      <c r="O38" s="37"/>
      <c r="Q38" s="1"/>
    </row>
    <row r="39" ht="18" customHeight="1" spans="1:17">
      <c r="A39" s="45"/>
      <c r="B39"/>
      <c r="C39" s="43"/>
      <c r="D39" s="42"/>
      <c r="E39" s="5"/>
      <c r="F39" s="42"/>
      <c r="G39" s="42"/>
      <c r="H39" s="42"/>
      <c r="I39" s="42"/>
      <c r="J39" s="42"/>
      <c r="K39" s="42"/>
      <c r="L39" s="5"/>
      <c r="M39" s="42"/>
      <c r="N39" s="46"/>
      <c r="O39" s="37"/>
      <c r="P39" s="6"/>
      <c r="Q39" s="1"/>
    </row>
    <row r="40" ht="18" customHeight="1" spans="1:17">
      <c r="A40" s="45"/>
      <c r="B40" s="5"/>
      <c r="C40" s="5"/>
      <c r="D40" s="42"/>
      <c r="E40" s="5"/>
      <c r="F40" s="42"/>
      <c r="G40" s="5"/>
      <c r="H40" s="47"/>
      <c r="I40" s="47"/>
      <c r="J40" s="47"/>
      <c r="K40" s="47"/>
      <c r="L40" s="5"/>
      <c r="M40" s="47"/>
      <c r="O40" s="5"/>
      <c r="P40" s="6"/>
      <c r="Q40" s="1"/>
    </row>
    <row r="41" ht="18" customHeight="1" spans="1:17">
      <c r="A41" s="45"/>
      <c r="B41" s="5"/>
      <c r="C41" s="5"/>
      <c r="D41" s="42"/>
      <c r="E41" s="5"/>
      <c r="F41" s="42"/>
      <c r="G41" s="5"/>
      <c r="H41" s="48"/>
      <c r="I41" s="48"/>
      <c r="J41" s="48"/>
      <c r="K41" s="48"/>
      <c r="L41" s="37"/>
      <c r="M41" s="48"/>
      <c r="N41" s="47"/>
      <c r="O41" s="5"/>
      <c r="Q41" s="1"/>
    </row>
    <row r="42" ht="18" customHeight="1" spans="1:17">
      <c r="A42" s="38"/>
      <c r="B42" s="42"/>
      <c r="C42" s="42"/>
      <c r="D42" s="42"/>
      <c r="E42" s="42"/>
      <c r="F42" s="42"/>
      <c r="G42" s="5"/>
      <c r="H42" s="48"/>
      <c r="I42" s="48"/>
      <c r="J42" s="48"/>
      <c r="K42" s="48"/>
      <c r="L42" s="37"/>
      <c r="M42" s="48"/>
      <c r="N42" s="48"/>
      <c r="Q42" s="1"/>
    </row>
    <row r="43" ht="18" customHeight="1" spans="1:17">
      <c r="A43" s="38"/>
      <c r="B43" s="5"/>
      <c r="C43" s="5"/>
      <c r="D43" s="5"/>
      <c r="E43" s="5"/>
      <c r="F43" s="42"/>
      <c r="G43" s="42"/>
      <c r="H43" s="42"/>
      <c r="I43" s="42"/>
      <c r="J43" s="42"/>
      <c r="K43" s="42"/>
      <c r="L43" s="70"/>
      <c r="M43" s="42"/>
      <c r="N43" s="48"/>
      <c r="Q43" s="1"/>
    </row>
    <row r="44" ht="18" customHeight="1" spans="1:17">
      <c r="A44" s="92"/>
      <c r="B44" s="5"/>
      <c r="C44" s="5"/>
      <c r="D44" s="5"/>
      <c r="E44" s="5"/>
      <c r="F44" s="5"/>
      <c r="G44" s="5"/>
      <c r="H44" s="46"/>
      <c r="I44" s="46"/>
      <c r="J44" s="46"/>
      <c r="K44" s="46"/>
      <c r="L44" s="42"/>
      <c r="M44" s="46"/>
      <c r="O44" s="37"/>
      <c r="Q44" s="1"/>
    </row>
    <row r="45" ht="18" customHeight="1" spans="1:15">
      <c r="A45" s="35"/>
      <c r="B45" s="5"/>
      <c r="C45" s="5"/>
      <c r="D45" s="5"/>
      <c r="E45" s="5"/>
      <c r="F45" s="5"/>
      <c r="G45" s="47"/>
      <c r="H45" s="37"/>
      <c r="I45" s="37"/>
      <c r="J45" s="37"/>
      <c r="K45" s="37"/>
      <c r="L45" s="5"/>
      <c r="M45" s="37"/>
      <c r="N45" s="46"/>
      <c r="O45" s="37"/>
    </row>
    <row r="46" ht="18" customHeight="1" spans="4:15">
      <c r="D46" s="42"/>
      <c r="E46" s="5"/>
      <c r="F46" s="5"/>
      <c r="G46" s="5"/>
      <c r="H46" s="5"/>
      <c r="I46" s="5"/>
      <c r="J46" s="5"/>
      <c r="K46" s="5"/>
      <c r="L46" s="5"/>
      <c r="M46" s="5"/>
      <c r="N46" s="37"/>
      <c r="O46" s="37"/>
    </row>
    <row r="47" ht="18" customHeight="1" spans="4:15">
      <c r="D47" s="42"/>
      <c r="E47" s="5"/>
      <c r="F47" s="5"/>
      <c r="G47" s="5"/>
      <c r="H47" s="5"/>
      <c r="I47" s="5"/>
      <c r="J47" s="5"/>
      <c r="K47" s="5"/>
      <c r="L47" s="5"/>
      <c r="M47" s="5"/>
      <c r="O47" s="37"/>
    </row>
    <row r="48" ht="18" customHeight="1" spans="4:17">
      <c r="D48" s="42"/>
      <c r="F48" s="1"/>
      <c r="G48" s="1"/>
      <c r="L48" s="5"/>
      <c r="Q48" s="1"/>
    </row>
    <row r="49" ht="18" customHeight="1" spans="4:17">
      <c r="D49" s="42"/>
      <c r="H49" s="5"/>
      <c r="I49" s="5"/>
      <c r="J49" s="5"/>
      <c r="K49" s="5"/>
      <c r="L49" s="5"/>
      <c r="M49" s="5"/>
      <c r="Q49" s="1"/>
    </row>
    <row r="50" ht="18" customHeight="1" spans="8:17">
      <c r="H50" s="5"/>
      <c r="I50" s="5"/>
      <c r="J50" s="5"/>
      <c r="K50" s="5"/>
      <c r="L50" s="5"/>
      <c r="M50" s="5"/>
      <c r="Q50" s="1"/>
    </row>
    <row r="51" ht="18" customHeight="1" spans="8:13">
      <c r="H51" s="5"/>
      <c r="I51" s="5"/>
      <c r="J51" s="5"/>
      <c r="K51" s="5"/>
      <c r="L51" s="5"/>
      <c r="M51" s="5"/>
    </row>
    <row r="52" ht="18" customHeight="1" spans="6:7">
      <c r="F52" s="1"/>
      <c r="G52" s="1"/>
    </row>
    <row r="53" ht="18" customHeight="1" spans="6:7">
      <c r="F53" s="1"/>
      <c r="G53" s="1"/>
    </row>
    <row r="54" ht="18" customHeight="1" spans="6:7">
      <c r="F54" s="1"/>
      <c r="G54" s="1"/>
    </row>
  </sheetData>
  <mergeCells count="24">
    <mergeCell ref="B29:D29"/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C3:C4"/>
    <mergeCell ref="C5:C7"/>
    <mergeCell ref="C8:C11"/>
    <mergeCell ref="C12:C13"/>
    <mergeCell ref="C16:C17"/>
    <mergeCell ref="C18:C22"/>
    <mergeCell ref="C23:C26"/>
    <mergeCell ref="O2:O5"/>
    <mergeCell ref="O6:O8"/>
    <mergeCell ref="O9:O13"/>
    <mergeCell ref="O14:O17"/>
    <mergeCell ref="O18:O21"/>
    <mergeCell ref="O22:O26"/>
    <mergeCell ref="O28:O29"/>
  </mergeCells>
  <conditionalFormatting sqref="Q2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{d1bde8bc-770a-48b7-bd4c-1d5d1400d417}</x14:id>
        </ext>
      </extLst>
    </cfRule>
  </conditionalFormatting>
  <conditionalFormatting sqref="Q2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{685985ad-115d-41d6-b36a-b78387bd51a0}</x14:id>
        </ext>
      </extLst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{06322dd6-9a15-4ea1-8380-c270a20da541}</x14:id>
        </ext>
      </extLst>
    </cfRule>
  </conditionalFormatting>
  <conditionalFormatting sqref="R30">
    <cfRule type="aboveAverage" dxfId="1" priority="15" aboveAverage="0"/>
    <cfRule type="aboveAverage" dxfId="0" priority="16"/>
  </conditionalFormatting>
  <conditionalFormatting sqref="R31">
    <cfRule type="aboveAverage" dxfId="1" priority="1" aboveAverage="0"/>
    <cfRule type="aboveAverage" dxfId="0" priority="2"/>
  </conditionalFormatting>
  <conditionalFormatting sqref="Q2:Q5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{18a9d3da-316d-4e31-b64f-ea678d49f577}</x14:id>
        </ext>
      </extLst>
    </cfRule>
  </conditionalFormatting>
  <conditionalFormatting sqref="Q6:Q8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{9a3b8d5e-3eec-48fd-b0df-a28a05d9eff1}</x14:id>
        </ext>
      </extLst>
    </cfRule>
  </conditionalFormatting>
  <conditionalFormatting sqref="Q9:Q1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{41fbccc7-54b4-4b0a-bc4c-4aab0cdee95a}</x14:id>
        </ext>
      </extLst>
    </cfRule>
  </conditionalFormatting>
  <conditionalFormatting sqref="Q14:Q17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{d6bc84e2-56ae-4f0e-8af1-eb786f9d3068}</x14:id>
        </ext>
      </extLst>
    </cfRule>
  </conditionalFormatting>
  <conditionalFormatting sqref="Q18:Q2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{9bc2a471-c41a-48d6-b8ab-96318f8a7041}</x14:id>
        </ext>
      </extLst>
    </cfRule>
  </conditionalFormatting>
  <conditionalFormatting sqref="Q22:Q2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{7490443b-db08-4339-9508-8d7655bbc8bf}</x14:id>
        </ext>
      </extLst>
    </cfRule>
  </conditionalFormatting>
  <conditionalFormatting sqref="Q23:Q2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{b98243d1-8d5e-464d-874c-69d7b17f73ca}</x14:id>
        </ext>
      </extLst>
    </cfRule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{8dad8953-b44f-4acb-860d-60fc7a83764c}</x14:id>
        </ext>
      </extLst>
    </cfRule>
  </conditionalFormatting>
  <conditionalFormatting sqref="R3:R4">
    <cfRule type="aboveAverage" dxfId="1" priority="23" aboveAverage="0"/>
    <cfRule type="aboveAverage" dxfId="0" priority="24"/>
  </conditionalFormatting>
  <conditionalFormatting sqref="R6:R7">
    <cfRule type="aboveAverage" dxfId="1" priority="21" aboveAverage="0"/>
    <cfRule type="aboveAverage" dxfId="0" priority="22"/>
  </conditionalFormatting>
  <conditionalFormatting sqref="R9:R12">
    <cfRule type="aboveAverage" dxfId="1" priority="17" aboveAverage="0"/>
    <cfRule type="aboveAverage" dxfId="0" priority="18"/>
  </conditionalFormatting>
  <conditionalFormatting sqref="R14:R16">
    <cfRule type="aboveAverage" dxfId="1" priority="19" aboveAverage="0"/>
    <cfRule type="aboveAverage" dxfId="0" priority="20"/>
  </conditionalFormatting>
  <conditionalFormatting sqref="R18:R21">
    <cfRule type="aboveAverage" dxfId="1" priority="13" aboveAverage="0"/>
    <cfRule type="aboveAverage" dxfId="0" priority="14"/>
  </conditionalFormatting>
  <conditionalFormatting sqref="R22:R25">
    <cfRule type="aboveAverage" dxfId="1" priority="27" aboveAverage="0"/>
    <cfRule type="aboveAverage" dxfId="0" priority="28"/>
  </conditionalFormatting>
  <conditionalFormatting sqref="Q22 Q2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{87e578ea-4423-48ad-aac1-499f0c3f8fe1}</x14:id>
        </ext>
      </extLst>
    </cfRule>
  </conditionalFormatting>
  <pageMargins left="0.699305555555556" right="0.699305555555556" top="0.75" bottom="0.75" header="0.3" footer="0.3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bde8bc-770a-48b7-bd4c-1d5d1400d4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type="dataBar" id="{685985ad-115d-41d6-b36a-b78387bd51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06322dd6-9a15-4ea1-8380-c270a20da5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type="dataBar" id="{18a9d3da-316d-4e31-b64f-ea678d49f5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type="dataBar" id="{9a3b8d5e-3eec-48fd-b0df-a28a05d9ef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type="dataBar" id="{41fbccc7-54b4-4b0a-bc4c-4aab0cdee9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type="dataBar" id="{d6bc84e2-56ae-4f0e-8af1-eb786f9d30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type="dataBar" id="{9bc2a471-c41a-48d6-b8ab-96318f8a70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type="dataBar" id="{7490443b-db08-4339-9508-8d7655bbc8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type="dataBar" id="{b98243d1-8d5e-464d-874c-69d7b17f73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8dad8953-b44f-4acb-860d-60fc7a8376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type="dataBar" id="{87e578ea-4423-48ad-aac1-499f0c3f8f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8"/>
  <sheetViews>
    <sheetView workbookViewId="0">
      <selection activeCell="C2" sqref="C2:C15"/>
    </sheetView>
  </sheetViews>
  <sheetFormatPr defaultColWidth="9" defaultRowHeight="17.4"/>
  <cols>
    <col min="1" max="1" width="9.5" style="2" customWidth="1"/>
    <col min="2" max="2" width="12.6296296296296" style="1" customWidth="1"/>
    <col min="3" max="3" width="11.25" style="1" customWidth="1"/>
    <col min="4" max="4" width="10" style="1" customWidth="1"/>
    <col min="5" max="5" width="10.1296296296296" style="1" customWidth="1"/>
    <col min="6" max="6" width="8.5" style="3" customWidth="1"/>
    <col min="7" max="7" width="11.25" style="4" customWidth="1"/>
    <col min="8" max="8" width="9.62962962962963" style="1" customWidth="1"/>
    <col min="9" max="9" width="8.62962962962963" style="1" customWidth="1"/>
    <col min="10" max="10" width="10" style="1" customWidth="1"/>
    <col min="11" max="11" width="10.75" style="1" customWidth="1"/>
    <col min="12" max="12" width="16.5555555555556" style="1" customWidth="1"/>
    <col min="13" max="13" width="15.8888888888889" style="1" customWidth="1"/>
    <col min="14" max="14" width="13.3796296296296" style="5" customWidth="1"/>
    <col min="15" max="15" width="12.5" style="1" customWidth="1"/>
    <col min="16" max="16" width="13.3796296296296" style="1" customWidth="1"/>
    <col min="17" max="17" width="19.3796296296296" style="6" customWidth="1"/>
    <col min="18" max="18" width="13.6296296296296" style="1" customWidth="1"/>
    <col min="19" max="19" width="9" style="1"/>
  </cols>
  <sheetData>
    <row r="1" s="1" customFormat="1" ht="18" customHeight="1" spans="1:18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50" t="s">
        <v>16</v>
      </c>
      <c r="J1" s="51" t="s">
        <v>17</v>
      </c>
      <c r="K1" s="52" t="s">
        <v>18</v>
      </c>
      <c r="L1" s="53" t="s">
        <v>3</v>
      </c>
      <c r="M1" s="54" t="s">
        <v>4</v>
      </c>
      <c r="N1" s="55"/>
      <c r="O1" s="56" t="s">
        <v>11</v>
      </c>
      <c r="P1" s="56" t="s">
        <v>9</v>
      </c>
      <c r="Q1" s="72" t="s">
        <v>13</v>
      </c>
      <c r="R1" s="73" t="s">
        <v>15</v>
      </c>
    </row>
    <row r="2" s="1" customFormat="1" ht="18" customHeight="1" spans="1:18">
      <c r="A2" s="11">
        <v>43431</v>
      </c>
      <c r="B2" s="12" t="s">
        <v>19</v>
      </c>
      <c r="C2" s="12">
        <f>F2</f>
        <v>905</v>
      </c>
      <c r="D2" s="12" t="s">
        <v>20</v>
      </c>
      <c r="E2" s="12">
        <v>988</v>
      </c>
      <c r="F2" s="12">
        <v>905</v>
      </c>
      <c r="G2" s="13">
        <f t="shared" ref="G2:G14" si="0">F2-E2</f>
        <v>-83</v>
      </c>
      <c r="H2" s="14">
        <v>4.07757039051344</v>
      </c>
      <c r="I2" s="27">
        <v>39</v>
      </c>
      <c r="J2" s="27">
        <v>454</v>
      </c>
      <c r="K2" s="14">
        <v>1.99339207048458</v>
      </c>
      <c r="L2" s="57">
        <v>282742.89</v>
      </c>
      <c r="M2" s="58">
        <v>69341.02</v>
      </c>
      <c r="N2" s="37"/>
      <c r="O2" s="12" t="s">
        <v>21</v>
      </c>
      <c r="P2" s="12" t="s">
        <v>22</v>
      </c>
      <c r="Q2" s="60">
        <f>F3</f>
        <v>3567</v>
      </c>
      <c r="R2" s="74">
        <f>H3</f>
        <v>3.41374162492756</v>
      </c>
    </row>
    <row r="3" s="1" customFormat="1" ht="18" customHeight="1" spans="1:18">
      <c r="A3" s="15"/>
      <c r="B3" s="12" t="s">
        <v>23</v>
      </c>
      <c r="C3" s="16">
        <f>F3+F4</f>
        <v>3771</v>
      </c>
      <c r="D3" s="12" t="s">
        <v>21</v>
      </c>
      <c r="E3" s="12">
        <v>3457</v>
      </c>
      <c r="F3" s="12">
        <v>3567</v>
      </c>
      <c r="G3" s="17">
        <f t="shared" si="0"/>
        <v>110</v>
      </c>
      <c r="H3" s="14">
        <v>3.41374162492756</v>
      </c>
      <c r="I3" s="12">
        <v>69</v>
      </c>
      <c r="J3" s="12">
        <v>667</v>
      </c>
      <c r="K3" s="14">
        <v>5.34782608695652</v>
      </c>
      <c r="L3" s="1">
        <v>1132150.1293</v>
      </c>
      <c r="M3" s="58">
        <v>331644.93792761</v>
      </c>
      <c r="N3" s="49"/>
      <c r="O3" s="12"/>
      <c r="P3" s="12" t="s">
        <v>24</v>
      </c>
      <c r="Q3" s="60">
        <f>F17</f>
        <v>796</v>
      </c>
      <c r="R3" s="14">
        <f>H17</f>
        <v>3</v>
      </c>
    </row>
    <row r="4" s="1" customFormat="1" ht="18" customHeight="1" spans="1:18">
      <c r="A4" s="15"/>
      <c r="B4" s="12"/>
      <c r="C4" s="18"/>
      <c r="D4" s="12" t="s">
        <v>25</v>
      </c>
      <c r="E4" s="12">
        <v>139</v>
      </c>
      <c r="F4" s="12">
        <v>204</v>
      </c>
      <c r="G4" s="17">
        <f t="shared" si="0"/>
        <v>65</v>
      </c>
      <c r="H4" s="14">
        <v>4.62219177247395</v>
      </c>
      <c r="I4" s="12">
        <v>0</v>
      </c>
      <c r="J4" s="12">
        <v>39</v>
      </c>
      <c r="K4" s="14">
        <v>5.23076923076923</v>
      </c>
      <c r="L4" s="57">
        <v>76710.8653162498</v>
      </c>
      <c r="M4" s="58">
        <v>16596.21</v>
      </c>
      <c r="N4" s="49"/>
      <c r="O4" s="12"/>
      <c r="P4" s="12" t="s">
        <v>26</v>
      </c>
      <c r="Q4" s="75">
        <f>F19</f>
        <v>580</v>
      </c>
      <c r="R4" s="64">
        <f>H19</f>
        <v>2.87428773109926</v>
      </c>
    </row>
    <row r="5" s="1" customFormat="1" ht="18" customHeight="1" spans="1:18">
      <c r="A5" s="15"/>
      <c r="B5" s="16" t="s">
        <v>27</v>
      </c>
      <c r="C5" s="16">
        <f>F5+F6+F7</f>
        <v>408</v>
      </c>
      <c r="D5" s="12" t="s">
        <v>28</v>
      </c>
      <c r="E5" s="12">
        <v>400</v>
      </c>
      <c r="F5" s="12">
        <v>299</v>
      </c>
      <c r="G5" s="13">
        <f t="shared" si="0"/>
        <v>-101</v>
      </c>
      <c r="H5" s="14">
        <v>2.88</v>
      </c>
      <c r="I5" s="12">
        <v>12</v>
      </c>
      <c r="J5" s="12">
        <v>103</v>
      </c>
      <c r="K5" s="14">
        <v>1.93</v>
      </c>
      <c r="L5" s="1">
        <v>140881.34</v>
      </c>
      <c r="M5" s="58">
        <v>48954.93</v>
      </c>
      <c r="N5" s="37"/>
      <c r="O5" s="12"/>
      <c r="P5" s="23" t="s">
        <v>29</v>
      </c>
      <c r="Q5" s="76">
        <f>SUM(Q2:Q4)</f>
        <v>4943</v>
      </c>
      <c r="R5" s="77">
        <f>AVERAGE(R2:R4)</f>
        <v>3.09600978534227</v>
      </c>
    </row>
    <row r="6" s="1" customFormat="1" ht="18" customHeight="1" spans="1:18">
      <c r="A6" s="15"/>
      <c r="B6" s="19"/>
      <c r="C6" s="19"/>
      <c r="D6" s="12" t="s">
        <v>30</v>
      </c>
      <c r="E6" s="12">
        <v>73</v>
      </c>
      <c r="F6" s="12">
        <v>84</v>
      </c>
      <c r="G6" s="13">
        <f t="shared" si="0"/>
        <v>11</v>
      </c>
      <c r="H6" s="14">
        <v>1.47</v>
      </c>
      <c r="I6" s="12">
        <v>5</v>
      </c>
      <c r="J6" s="12">
        <v>30</v>
      </c>
      <c r="K6" s="14">
        <v>2.8</v>
      </c>
      <c r="L6" s="57">
        <v>12587.69</v>
      </c>
      <c r="M6" s="58">
        <v>8573.51</v>
      </c>
      <c r="N6" s="37"/>
      <c r="O6" s="12" t="s">
        <v>25</v>
      </c>
      <c r="P6" s="12" t="s">
        <v>22</v>
      </c>
      <c r="Q6" s="60">
        <f>F4</f>
        <v>204</v>
      </c>
      <c r="R6" s="14">
        <f>H4</f>
        <v>4.62219177247395</v>
      </c>
    </row>
    <row r="7" s="1" customFormat="1" ht="18" customHeight="1" spans="1:18">
      <c r="A7" s="15"/>
      <c r="B7" s="18"/>
      <c r="C7" s="18"/>
      <c r="D7" s="12" t="s">
        <v>31</v>
      </c>
      <c r="E7" s="12">
        <v>12</v>
      </c>
      <c r="F7" s="12">
        <v>25</v>
      </c>
      <c r="G7" s="13">
        <f t="shared" si="0"/>
        <v>13</v>
      </c>
      <c r="H7" s="14">
        <v>2.18</v>
      </c>
      <c r="I7" s="12">
        <v>0</v>
      </c>
      <c r="J7" s="12">
        <v>22</v>
      </c>
      <c r="K7" s="14">
        <v>1.14</v>
      </c>
      <c r="L7" s="57">
        <v>8536.38</v>
      </c>
      <c r="M7" s="58">
        <v>3923.85</v>
      </c>
      <c r="O7" s="12"/>
      <c r="P7" s="12" t="s">
        <v>26</v>
      </c>
      <c r="Q7" s="75">
        <f>F20</f>
        <v>62</v>
      </c>
      <c r="R7" s="65">
        <f>H20</f>
        <v>4.66903424645835</v>
      </c>
    </row>
    <row r="8" s="1" customFormat="1" ht="18" customHeight="1" spans="1:18">
      <c r="A8" s="15"/>
      <c r="B8" s="16" t="s">
        <v>32</v>
      </c>
      <c r="C8" s="16">
        <f>F8+F9+F10+F11</f>
        <v>1134</v>
      </c>
      <c r="D8" s="12" t="s">
        <v>33</v>
      </c>
      <c r="E8" s="12">
        <v>778</v>
      </c>
      <c r="F8" s="12">
        <v>630</v>
      </c>
      <c r="G8" s="17">
        <f t="shared" si="0"/>
        <v>-148</v>
      </c>
      <c r="H8" s="14">
        <v>3.82925799396034</v>
      </c>
      <c r="I8" s="12">
        <v>31</v>
      </c>
      <c r="J8" s="12">
        <v>238</v>
      </c>
      <c r="K8" s="14">
        <v>2.64705882352941</v>
      </c>
      <c r="L8" s="57">
        <v>173847.93</v>
      </c>
      <c r="M8" s="58">
        <v>45399.9</v>
      </c>
      <c r="N8" s="37"/>
      <c r="O8" s="12"/>
      <c r="P8" s="23" t="s">
        <v>29</v>
      </c>
      <c r="Q8" s="76">
        <f>SUM(Q6:Q7)</f>
        <v>266</v>
      </c>
      <c r="R8" s="77">
        <f>AVERAGE(R6:R7)</f>
        <v>4.64561300946615</v>
      </c>
    </row>
    <row r="9" s="1" customFormat="1" ht="18" customHeight="1" spans="1:18">
      <c r="A9" s="15"/>
      <c r="B9" s="19"/>
      <c r="C9" s="19"/>
      <c r="D9" s="12" t="s">
        <v>31</v>
      </c>
      <c r="E9" s="12">
        <v>302</v>
      </c>
      <c r="F9" s="12">
        <v>226</v>
      </c>
      <c r="G9" s="17">
        <f t="shared" si="0"/>
        <v>-76</v>
      </c>
      <c r="H9" s="14">
        <v>3.26347551831435</v>
      </c>
      <c r="I9" s="12">
        <v>28</v>
      </c>
      <c r="J9" s="12">
        <v>107</v>
      </c>
      <c r="K9" s="14">
        <v>2.11214953271028</v>
      </c>
      <c r="L9" s="57">
        <v>64784.46</v>
      </c>
      <c r="M9" s="58">
        <v>19851.37</v>
      </c>
      <c r="N9" s="37"/>
      <c r="O9" s="59" t="s">
        <v>31</v>
      </c>
      <c r="P9" s="12" t="s">
        <v>34</v>
      </c>
      <c r="Q9" s="75">
        <f>F9</f>
        <v>226</v>
      </c>
      <c r="R9" s="74">
        <f>H9</f>
        <v>3.26347551831435</v>
      </c>
    </row>
    <row r="10" s="1" customFormat="1" ht="18" customHeight="1" spans="1:18">
      <c r="A10" s="15"/>
      <c r="B10" s="19"/>
      <c r="C10" s="19"/>
      <c r="D10" s="12" t="s">
        <v>35</v>
      </c>
      <c r="E10" s="12">
        <v>244</v>
      </c>
      <c r="F10" s="12">
        <v>142</v>
      </c>
      <c r="G10" s="17">
        <f t="shared" si="0"/>
        <v>-102</v>
      </c>
      <c r="H10" s="14">
        <v>6.19767900904078</v>
      </c>
      <c r="I10" s="12">
        <v>17</v>
      </c>
      <c r="J10" s="12">
        <v>82</v>
      </c>
      <c r="K10" s="14">
        <v>1.73170731707317</v>
      </c>
      <c r="L10" s="57">
        <v>82420.64</v>
      </c>
      <c r="M10" s="58">
        <v>13298.63</v>
      </c>
      <c r="N10" s="37"/>
      <c r="O10" s="59"/>
      <c r="P10" s="12" t="s">
        <v>26</v>
      </c>
      <c r="Q10" s="75">
        <f>F21</f>
        <v>241</v>
      </c>
      <c r="R10" s="65">
        <f>H21</f>
        <v>2.72023913086314</v>
      </c>
    </row>
    <row r="11" s="1" customFormat="1" ht="18" customHeight="1" spans="1:18">
      <c r="A11" s="15"/>
      <c r="B11" s="19"/>
      <c r="C11" s="19"/>
      <c r="D11" s="12" t="s">
        <v>36</v>
      </c>
      <c r="E11" s="12">
        <v>163</v>
      </c>
      <c r="F11" s="12">
        <v>136</v>
      </c>
      <c r="G11" s="17">
        <f t="shared" si="0"/>
        <v>-27</v>
      </c>
      <c r="H11" s="14">
        <v>8.91320910973085</v>
      </c>
      <c r="I11" s="12">
        <v>3</v>
      </c>
      <c r="J11" s="12">
        <v>32</v>
      </c>
      <c r="K11" s="14">
        <v>4.25</v>
      </c>
      <c r="L11" s="1">
        <v>71033.82</v>
      </c>
      <c r="M11" s="58">
        <v>7969.5</v>
      </c>
      <c r="N11" s="37"/>
      <c r="O11" s="59"/>
      <c r="P11" s="12" t="s">
        <v>37</v>
      </c>
      <c r="Q11" s="78">
        <f>F26</f>
        <v>64</v>
      </c>
      <c r="R11" s="74">
        <f>H26</f>
        <v>2.7812919662875</v>
      </c>
    </row>
    <row r="12" s="1" customFormat="1" ht="18" customHeight="1" spans="1:18">
      <c r="A12" s="15"/>
      <c r="B12" s="16" t="s">
        <v>38</v>
      </c>
      <c r="C12" s="16">
        <f>F12+F13</f>
        <v>360</v>
      </c>
      <c r="D12" s="12" t="s">
        <v>39</v>
      </c>
      <c r="E12" s="12">
        <v>402</v>
      </c>
      <c r="F12" s="12">
        <v>336</v>
      </c>
      <c r="G12" s="13">
        <f t="shared" si="0"/>
        <v>-66</v>
      </c>
      <c r="H12" s="20">
        <v>2.62434120133695</v>
      </c>
      <c r="I12" s="60">
        <v>6</v>
      </c>
      <c r="J12" s="60">
        <v>54</v>
      </c>
      <c r="K12" s="14">
        <v>6.22222222222222</v>
      </c>
      <c r="L12" s="61">
        <v>150740.0586</v>
      </c>
      <c r="M12" s="58">
        <v>57439.199797346</v>
      </c>
      <c r="N12" s="37"/>
      <c r="O12" s="59"/>
      <c r="P12" s="12" t="s">
        <v>40</v>
      </c>
      <c r="Q12" s="78">
        <f>F7</f>
        <v>25</v>
      </c>
      <c r="R12" s="74">
        <f>H7</f>
        <v>2.18</v>
      </c>
    </row>
    <row r="13" s="1" customFormat="1" ht="18" customHeight="1" spans="1:18">
      <c r="A13" s="15"/>
      <c r="B13" s="18"/>
      <c r="C13" s="18"/>
      <c r="D13" s="12" t="s">
        <v>28</v>
      </c>
      <c r="E13" s="12">
        <v>48</v>
      </c>
      <c r="F13" s="12">
        <v>24</v>
      </c>
      <c r="G13" s="13">
        <f t="shared" si="0"/>
        <v>-24</v>
      </c>
      <c r="H13" s="20">
        <v>2.02633100752824</v>
      </c>
      <c r="I13" s="60">
        <v>8</v>
      </c>
      <c r="J13" s="60">
        <v>20</v>
      </c>
      <c r="K13" s="14">
        <v>1.2</v>
      </c>
      <c r="L13" s="21">
        <v>11506.0191115</v>
      </c>
      <c r="M13" s="58">
        <v>5678.2525010735</v>
      </c>
      <c r="N13" s="37"/>
      <c r="O13" s="59"/>
      <c r="P13" s="23" t="s">
        <v>29</v>
      </c>
      <c r="Q13" s="60">
        <f>SUM(Q9:Q12)</f>
        <v>556</v>
      </c>
      <c r="R13" s="77">
        <f>AVERAGE(R9:R11)</f>
        <v>2.92166887182167</v>
      </c>
    </row>
    <row r="14" s="1" customFormat="1" ht="18" customHeight="1" spans="1:18">
      <c r="A14" s="15"/>
      <c r="B14" s="18" t="s">
        <v>99</v>
      </c>
      <c r="C14" s="18">
        <f>F14</f>
        <v>60</v>
      </c>
      <c r="D14" s="12" t="s">
        <v>30</v>
      </c>
      <c r="E14" s="12"/>
      <c r="F14" s="12">
        <v>60</v>
      </c>
      <c r="G14" s="13">
        <f t="shared" si="0"/>
        <v>60</v>
      </c>
      <c r="H14" s="21">
        <v>1.33496345706092</v>
      </c>
      <c r="I14" s="60">
        <v>16</v>
      </c>
      <c r="J14" s="60">
        <v>75</v>
      </c>
      <c r="K14" s="62">
        <v>0.8</v>
      </c>
      <c r="L14" s="21">
        <v>20715.3708795</v>
      </c>
      <c r="M14" s="21">
        <v>15517.556506833</v>
      </c>
      <c r="N14" s="37"/>
      <c r="O14" s="12" t="s">
        <v>33</v>
      </c>
      <c r="P14" s="12" t="s">
        <v>34</v>
      </c>
      <c r="Q14" s="78">
        <f>F8</f>
        <v>630</v>
      </c>
      <c r="R14" s="74">
        <f>H8</f>
        <v>3.82925799396034</v>
      </c>
    </row>
    <row r="15" s="1" customFormat="1" ht="18" customHeight="1" spans="1:18">
      <c r="A15" s="22"/>
      <c r="B15" s="23" t="s">
        <v>7</v>
      </c>
      <c r="C15" s="23">
        <f>SUM(C2:C14)</f>
        <v>6638</v>
      </c>
      <c r="D15" s="23"/>
      <c r="E15" s="23">
        <f>SUM(E2:E14)</f>
        <v>7006</v>
      </c>
      <c r="F15" s="23">
        <f>SUM(F2:F14)</f>
        <v>6638</v>
      </c>
      <c r="G15" s="24">
        <f>SUM(G2:G14)</f>
        <v>-368</v>
      </c>
      <c r="H15" s="25">
        <f>L15/M15</f>
        <v>3.45963382526362</v>
      </c>
      <c r="I15" s="23">
        <f>SUM(I2:I14)</f>
        <v>234</v>
      </c>
      <c r="J15" s="23">
        <f>SUM(J2:J14)</f>
        <v>1923</v>
      </c>
      <c r="K15" s="23">
        <f>SUM(K2:K14)</f>
        <v>37.4051252837454</v>
      </c>
      <c r="L15" s="63">
        <f>SUM(L2:L14)</f>
        <v>2228657.59320725</v>
      </c>
      <c r="M15" s="63">
        <f>SUM(M2:M14)</f>
        <v>644188.866732863</v>
      </c>
      <c r="N15" s="55"/>
      <c r="O15" s="12"/>
      <c r="P15" s="12" t="s">
        <v>26</v>
      </c>
      <c r="Q15" s="75">
        <f>F22</f>
        <v>125</v>
      </c>
      <c r="R15" s="68">
        <f>H22</f>
        <v>3.229141498554</v>
      </c>
    </row>
    <row r="16" s="1" customFormat="1" ht="18" customHeight="1" spans="1:18">
      <c r="A16" s="7" t="s">
        <v>8</v>
      </c>
      <c r="B16" s="8" t="s">
        <v>9</v>
      </c>
      <c r="C16" s="9" t="s">
        <v>10</v>
      </c>
      <c r="D16" s="8" t="s">
        <v>11</v>
      </c>
      <c r="E16" s="9" t="s">
        <v>12</v>
      </c>
      <c r="F16" s="8" t="s">
        <v>13</v>
      </c>
      <c r="G16" s="9" t="s">
        <v>14</v>
      </c>
      <c r="H16" s="10" t="s">
        <v>15</v>
      </c>
      <c r="I16" s="50" t="s">
        <v>16</v>
      </c>
      <c r="J16" s="51" t="s">
        <v>17</v>
      </c>
      <c r="K16" s="52" t="s">
        <v>18</v>
      </c>
      <c r="L16" s="53" t="s">
        <v>3</v>
      </c>
      <c r="M16" s="54" t="s">
        <v>4</v>
      </c>
      <c r="N16" s="37"/>
      <c r="O16" s="12"/>
      <c r="P16" s="12" t="s">
        <v>37</v>
      </c>
      <c r="Q16" s="78">
        <f>F25</f>
        <v>58</v>
      </c>
      <c r="R16" s="74">
        <f>H25</f>
        <v>2.18835357694821</v>
      </c>
    </row>
    <row r="17" s="1" customFormat="1" ht="18" customHeight="1" spans="1:18">
      <c r="A17" s="11">
        <v>43431</v>
      </c>
      <c r="B17" s="26" t="s">
        <v>41</v>
      </c>
      <c r="C17" s="26">
        <f>F17+F18</f>
        <v>1138</v>
      </c>
      <c r="D17" s="12" t="s">
        <v>21</v>
      </c>
      <c r="E17" s="27">
        <v>755</v>
      </c>
      <c r="F17" s="27">
        <v>796</v>
      </c>
      <c r="G17" s="13">
        <f t="shared" ref="G17:G28" si="1">F17-E17</f>
        <v>41</v>
      </c>
      <c r="H17" s="14">
        <v>3</v>
      </c>
      <c r="I17" s="12">
        <v>32</v>
      </c>
      <c r="J17" s="12">
        <v>126</v>
      </c>
      <c r="K17" s="14">
        <v>6.3</v>
      </c>
      <c r="L17" s="37">
        <v>206286.52</v>
      </c>
      <c r="M17" s="58">
        <v>69198.0597</v>
      </c>
      <c r="N17" s="37"/>
      <c r="O17" s="12"/>
      <c r="P17" s="23" t="s">
        <v>29</v>
      </c>
      <c r="Q17" s="60">
        <f>SUM(Q14:Q16)</f>
        <v>813</v>
      </c>
      <c r="R17" s="77">
        <f>AVERAGE(R14:R16)</f>
        <v>3.08225102315418</v>
      </c>
    </row>
    <row r="18" s="1" customFormat="1" ht="18" customHeight="1" spans="1:18">
      <c r="A18" s="15"/>
      <c r="B18" s="28"/>
      <c r="C18" s="28"/>
      <c r="D18" s="12" t="s">
        <v>20</v>
      </c>
      <c r="E18" s="27">
        <v>353</v>
      </c>
      <c r="F18" s="27">
        <v>342</v>
      </c>
      <c r="G18" s="13">
        <f t="shared" si="1"/>
        <v>-11</v>
      </c>
      <c r="H18" s="14">
        <v>2.7</v>
      </c>
      <c r="I18" s="12">
        <v>19</v>
      </c>
      <c r="J18" s="12">
        <v>63</v>
      </c>
      <c r="K18" s="14">
        <v>5.4</v>
      </c>
      <c r="L18" s="57">
        <v>103553.52</v>
      </c>
      <c r="M18" s="58">
        <v>38627.6121</v>
      </c>
      <c r="N18" s="49"/>
      <c r="O18" s="12" t="s">
        <v>28</v>
      </c>
      <c r="P18" s="12" t="s">
        <v>40</v>
      </c>
      <c r="Q18" s="76">
        <f>F5</f>
        <v>299</v>
      </c>
      <c r="R18" s="14">
        <f>H5</f>
        <v>2.88</v>
      </c>
    </row>
    <row r="19" s="1" customFormat="1" ht="18" customHeight="1" spans="1:18">
      <c r="A19" s="15"/>
      <c r="B19" s="26" t="s">
        <v>42</v>
      </c>
      <c r="C19" s="26">
        <f>SUM(F19:F23)</f>
        <v>1658</v>
      </c>
      <c r="D19" s="12" t="s">
        <v>21</v>
      </c>
      <c r="E19" s="27">
        <v>650</v>
      </c>
      <c r="F19" s="27">
        <v>580</v>
      </c>
      <c r="G19" s="13">
        <f t="shared" si="1"/>
        <v>-70</v>
      </c>
      <c r="H19" s="14">
        <v>2.87428773109926</v>
      </c>
      <c r="I19" s="12">
        <v>18</v>
      </c>
      <c r="J19" s="12">
        <v>94</v>
      </c>
      <c r="K19" s="14">
        <v>6.17021276595745</v>
      </c>
      <c r="L19" s="57">
        <v>169872.806819719</v>
      </c>
      <c r="M19" s="58">
        <v>59100.8356545961</v>
      </c>
      <c r="N19" s="49"/>
      <c r="O19" s="12"/>
      <c r="P19" s="12" t="s">
        <v>43</v>
      </c>
      <c r="Q19" s="76">
        <f>F13</f>
        <v>24</v>
      </c>
      <c r="R19" s="14">
        <f>H13</f>
        <v>2.02633100752824</v>
      </c>
    </row>
    <row r="20" s="1" customFormat="1" ht="18" customHeight="1" spans="1:18">
      <c r="A20" s="15"/>
      <c r="B20" s="28"/>
      <c r="C20" s="28"/>
      <c r="D20" s="12" t="s">
        <v>25</v>
      </c>
      <c r="E20" s="27">
        <v>42</v>
      </c>
      <c r="F20" s="27">
        <v>62</v>
      </c>
      <c r="G20" s="17">
        <f t="shared" si="1"/>
        <v>20</v>
      </c>
      <c r="H20" s="14">
        <v>4.66903424645835</v>
      </c>
      <c r="I20" s="12">
        <v>18</v>
      </c>
      <c r="J20" s="12">
        <v>25</v>
      </c>
      <c r="K20" s="14">
        <v>2.48</v>
      </c>
      <c r="L20" s="57">
        <v>27601.6007114273</v>
      </c>
      <c r="M20" s="58">
        <v>5911.6295264624</v>
      </c>
      <c r="N20" s="49"/>
      <c r="O20" s="12"/>
      <c r="P20" s="12" t="s">
        <v>37</v>
      </c>
      <c r="Q20" s="79">
        <f>F24</f>
        <v>92</v>
      </c>
      <c r="R20" s="74">
        <f>H24</f>
        <v>2.38692195593043</v>
      </c>
    </row>
    <row r="21" s="1" customFormat="1" ht="18" customHeight="1" spans="1:18">
      <c r="A21" s="15"/>
      <c r="B21" s="28"/>
      <c r="C21" s="28"/>
      <c r="D21" s="12" t="s">
        <v>31</v>
      </c>
      <c r="E21" s="27">
        <v>258</v>
      </c>
      <c r="F21" s="27">
        <v>241</v>
      </c>
      <c r="G21" s="17">
        <f t="shared" si="1"/>
        <v>-17</v>
      </c>
      <c r="H21" s="14">
        <v>2.72023913086314</v>
      </c>
      <c r="I21" s="12">
        <v>13</v>
      </c>
      <c r="J21" s="12">
        <v>67</v>
      </c>
      <c r="K21" s="14">
        <v>3.59701492537313</v>
      </c>
      <c r="L21" s="57">
        <v>73655.5891238671</v>
      </c>
      <c r="M21" s="58">
        <v>27076.8802228412</v>
      </c>
      <c r="N21" s="49"/>
      <c r="O21" s="12"/>
      <c r="P21" s="23" t="s">
        <v>29</v>
      </c>
      <c r="Q21" s="76">
        <f>Q20+Q19+Q18</f>
        <v>415</v>
      </c>
      <c r="R21" s="77">
        <f>AVERAGE(R18:R20)</f>
        <v>2.43108432115289</v>
      </c>
    </row>
    <row r="22" s="1" customFormat="1" ht="18" customHeight="1" spans="1:18">
      <c r="A22" s="15"/>
      <c r="B22" s="28"/>
      <c r="C22" s="28"/>
      <c r="D22" s="12" t="s">
        <v>33</v>
      </c>
      <c r="E22" s="27">
        <v>46</v>
      </c>
      <c r="F22" s="27">
        <v>125</v>
      </c>
      <c r="G22" s="17">
        <f t="shared" si="1"/>
        <v>79</v>
      </c>
      <c r="H22" s="14">
        <v>3.229141498554</v>
      </c>
      <c r="I22" s="12">
        <v>0</v>
      </c>
      <c r="J22" s="12">
        <v>28</v>
      </c>
      <c r="K22" s="14">
        <v>4.46428571428571</v>
      </c>
      <c r="L22" s="57">
        <v>30159.8667776853</v>
      </c>
      <c r="M22" s="58">
        <v>9339.90250696379</v>
      </c>
      <c r="N22" s="49"/>
      <c r="O22" s="16" t="s">
        <v>20</v>
      </c>
      <c r="P22" s="12" t="s">
        <v>44</v>
      </c>
      <c r="Q22" s="78">
        <f>F2</f>
        <v>905</v>
      </c>
      <c r="R22" s="14">
        <f>H2</f>
        <v>4.07757039051344</v>
      </c>
    </row>
    <row r="23" s="1" customFormat="1" ht="18" customHeight="1" spans="1:19">
      <c r="A23" s="15"/>
      <c r="B23" s="29"/>
      <c r="C23" s="29"/>
      <c r="D23" s="12" t="s">
        <v>20</v>
      </c>
      <c r="E23" s="27">
        <v>695</v>
      </c>
      <c r="F23" s="27">
        <v>650</v>
      </c>
      <c r="G23" s="13">
        <f t="shared" si="1"/>
        <v>-45</v>
      </c>
      <c r="H23" s="14">
        <v>3.1757442115809</v>
      </c>
      <c r="I23" s="12">
        <v>27</v>
      </c>
      <c r="J23" s="12">
        <v>126</v>
      </c>
      <c r="K23" s="14">
        <v>5.15873015873016</v>
      </c>
      <c r="L23" s="57">
        <v>204295.227057212</v>
      </c>
      <c r="M23" s="58">
        <v>64329.8746518106</v>
      </c>
      <c r="N23" s="37"/>
      <c r="O23" s="19"/>
      <c r="P23" s="31" t="s">
        <v>26</v>
      </c>
      <c r="Q23" s="78">
        <f>F23</f>
        <v>650</v>
      </c>
      <c r="R23" s="14">
        <f>H23</f>
        <v>3.1757442115809</v>
      </c>
      <c r="S23" s="37"/>
    </row>
    <row r="24" s="1" customFormat="1" ht="18" customHeight="1" spans="1:18">
      <c r="A24" s="15"/>
      <c r="B24" s="26" t="s">
        <v>45</v>
      </c>
      <c r="C24" s="26">
        <f>SUM(F24:F27)</f>
        <v>418</v>
      </c>
      <c r="D24" s="30" t="s">
        <v>28</v>
      </c>
      <c r="E24" s="12">
        <v>142</v>
      </c>
      <c r="F24" s="12">
        <v>92</v>
      </c>
      <c r="G24" s="17">
        <f t="shared" si="1"/>
        <v>-50</v>
      </c>
      <c r="H24" s="14">
        <v>2.38692195593043</v>
      </c>
      <c r="I24" s="12">
        <v>15</v>
      </c>
      <c r="J24" s="12">
        <v>41</v>
      </c>
      <c r="K24" s="14">
        <v>2.24390243902439</v>
      </c>
      <c r="L24" s="57">
        <v>42999.6829595</v>
      </c>
      <c r="M24" s="58">
        <v>18014.7</v>
      </c>
      <c r="N24" s="37"/>
      <c r="O24" s="19"/>
      <c r="P24" s="31" t="s">
        <v>24</v>
      </c>
      <c r="Q24" s="78">
        <f>F18</f>
        <v>342</v>
      </c>
      <c r="R24" s="14">
        <f>H18</f>
        <v>2.7</v>
      </c>
    </row>
    <row r="25" s="1" customFormat="1" ht="18" customHeight="1" spans="1:18">
      <c r="A25" s="15"/>
      <c r="B25" s="28"/>
      <c r="C25" s="28"/>
      <c r="D25" s="30" t="s">
        <v>33</v>
      </c>
      <c r="E25" s="12">
        <v>68</v>
      </c>
      <c r="F25" s="12">
        <v>58</v>
      </c>
      <c r="G25" s="13">
        <f t="shared" si="1"/>
        <v>-10</v>
      </c>
      <c r="H25" s="14">
        <v>2.18835357694821</v>
      </c>
      <c r="I25" s="12">
        <v>8</v>
      </c>
      <c r="J25" s="12">
        <v>41</v>
      </c>
      <c r="K25" s="14">
        <v>1.41463414634146</v>
      </c>
      <c r="L25" s="57">
        <v>18987.9282</v>
      </c>
      <c r="M25" s="58">
        <v>8676.81</v>
      </c>
      <c r="N25" s="37"/>
      <c r="O25" s="19"/>
      <c r="P25" s="31" t="s">
        <v>46</v>
      </c>
      <c r="Q25" s="78">
        <f>F28</f>
        <v>145</v>
      </c>
      <c r="R25" s="14">
        <f>H28</f>
        <v>3</v>
      </c>
    </row>
    <row r="26" s="1" customFormat="1" ht="18" customHeight="1" spans="1:18">
      <c r="A26" s="15"/>
      <c r="B26" s="28"/>
      <c r="C26" s="28"/>
      <c r="D26" s="30" t="s">
        <v>31</v>
      </c>
      <c r="E26" s="12">
        <v>52</v>
      </c>
      <c r="F26" s="12">
        <v>64</v>
      </c>
      <c r="G26" s="13">
        <f t="shared" si="1"/>
        <v>12</v>
      </c>
      <c r="H26" s="14">
        <v>2.7812919662875</v>
      </c>
      <c r="I26" s="12">
        <v>9</v>
      </c>
      <c r="J26" s="12">
        <v>26</v>
      </c>
      <c r="K26" s="14">
        <v>2.46153846153846</v>
      </c>
      <c r="L26" s="57">
        <v>20920.4331637</v>
      </c>
      <c r="M26" s="58">
        <v>7521.84</v>
      </c>
      <c r="N26" s="37"/>
      <c r="O26" s="18"/>
      <c r="P26" s="23" t="s">
        <v>29</v>
      </c>
      <c r="Q26" s="60">
        <f>SUM(Q22:Q25)</f>
        <v>2042</v>
      </c>
      <c r="R26" s="80">
        <f>AVERAGE(R22:R25)</f>
        <v>3.23832865052358</v>
      </c>
    </row>
    <row r="27" s="1" customFormat="1" ht="18" customHeight="1" spans="1:18">
      <c r="A27" s="15"/>
      <c r="B27" s="28"/>
      <c r="C27" s="28"/>
      <c r="D27" s="30" t="s">
        <v>47</v>
      </c>
      <c r="E27" s="12">
        <v>149</v>
      </c>
      <c r="F27" s="12">
        <v>204</v>
      </c>
      <c r="G27" s="13">
        <f t="shared" si="1"/>
        <v>55</v>
      </c>
      <c r="H27" s="14">
        <v>3.53419028804305</v>
      </c>
      <c r="I27" s="12">
        <v>21</v>
      </c>
      <c r="J27" s="12">
        <v>61</v>
      </c>
      <c r="K27" s="62">
        <v>3.34426229508197</v>
      </c>
      <c r="L27" s="57">
        <v>75476.6979199905</v>
      </c>
      <c r="M27" s="58">
        <v>21356.15</v>
      </c>
      <c r="N27" s="49"/>
      <c r="O27" s="64" t="s">
        <v>30</v>
      </c>
      <c r="P27" s="12" t="s">
        <v>40</v>
      </c>
      <c r="Q27" s="60">
        <f>F6</f>
        <v>84</v>
      </c>
      <c r="R27" s="14">
        <f>H6</f>
        <v>1.47</v>
      </c>
    </row>
    <row r="28" s="1" customFormat="1" ht="18" customHeight="1" spans="1:18">
      <c r="A28" s="15"/>
      <c r="B28" s="31" t="s">
        <v>48</v>
      </c>
      <c r="C28" s="31">
        <f>F28</f>
        <v>145</v>
      </c>
      <c r="D28" s="30" t="s">
        <v>20</v>
      </c>
      <c r="E28" s="12">
        <v>101</v>
      </c>
      <c r="F28" s="12">
        <v>145</v>
      </c>
      <c r="G28" s="13">
        <f t="shared" si="1"/>
        <v>44</v>
      </c>
      <c r="H28" s="14">
        <v>3</v>
      </c>
      <c r="I28" s="12">
        <v>8</v>
      </c>
      <c r="J28" s="12">
        <v>81</v>
      </c>
      <c r="K28" s="62">
        <v>1.79</v>
      </c>
      <c r="L28" s="57">
        <v>49577.1</v>
      </c>
      <c r="M28" s="58">
        <v>16645.46</v>
      </c>
      <c r="N28"/>
      <c r="O28" s="65"/>
      <c r="P28" s="12" t="s">
        <v>37</v>
      </c>
      <c r="Q28" s="60">
        <f>F27</f>
        <v>204</v>
      </c>
      <c r="R28" s="14">
        <f>H27</f>
        <v>3.53419028804305</v>
      </c>
    </row>
    <row r="29" s="1" customFormat="1" ht="18" customHeight="1" spans="1:18">
      <c r="A29" s="15"/>
      <c r="B29" s="23"/>
      <c r="C29" s="23">
        <f t="shared" ref="C29:G29" si="2">SUM(C17:C28)</f>
        <v>3359</v>
      </c>
      <c r="D29" s="23"/>
      <c r="E29" s="23">
        <f t="shared" si="2"/>
        <v>3311</v>
      </c>
      <c r="F29" s="23">
        <f t="shared" si="2"/>
        <v>3359</v>
      </c>
      <c r="G29" s="32">
        <f t="shared" si="2"/>
        <v>48</v>
      </c>
      <c r="H29" s="25">
        <f>L29/M29</f>
        <v>2.95947859945492</v>
      </c>
      <c r="I29" s="66">
        <f t="shared" ref="I29:M29" si="3">SUM(I17:I28)</f>
        <v>188</v>
      </c>
      <c r="J29" s="66">
        <f t="shared" si="3"/>
        <v>779</v>
      </c>
      <c r="K29" s="25"/>
      <c r="L29" s="67">
        <f t="shared" si="3"/>
        <v>1023386.9727331</v>
      </c>
      <c r="M29" s="67">
        <f t="shared" si="3"/>
        <v>345799.754362674</v>
      </c>
      <c r="N29" s="37"/>
      <c r="O29" s="68"/>
      <c r="P29" s="12" t="s">
        <v>99</v>
      </c>
      <c r="Q29" s="60">
        <f>F14</f>
        <v>60</v>
      </c>
      <c r="R29" s="14">
        <f>H14</f>
        <v>1.33496345706092</v>
      </c>
    </row>
    <row r="30" s="1" customFormat="1" ht="18" customHeight="1" spans="1:18">
      <c r="A30" s="22"/>
      <c r="B30" s="12" t="s">
        <v>50</v>
      </c>
      <c r="C30" s="12"/>
      <c r="D30" s="12"/>
      <c r="E30" s="33">
        <f t="shared" ref="E30:G30" si="4">E29+E15</f>
        <v>10317</v>
      </c>
      <c r="F30" s="33">
        <f t="shared" si="4"/>
        <v>9997</v>
      </c>
      <c r="G30" s="34">
        <f t="shared" si="4"/>
        <v>-320</v>
      </c>
      <c r="H30" s="14">
        <f>L30/M30</f>
        <v>3.28493125743363</v>
      </c>
      <c r="I30" s="69">
        <f t="shared" ref="I30:M30" si="5">I29+I15</f>
        <v>422</v>
      </c>
      <c r="J30" s="69">
        <f t="shared" si="5"/>
        <v>2702</v>
      </c>
      <c r="K30" s="14"/>
      <c r="L30" s="58">
        <f t="shared" si="5"/>
        <v>3252044.56594035</v>
      </c>
      <c r="M30" s="58">
        <f t="shared" si="5"/>
        <v>989988.621095537</v>
      </c>
      <c r="N30" s="37"/>
      <c r="O30" s="12" t="s">
        <v>49</v>
      </c>
      <c r="P30" s="12" t="s">
        <v>43</v>
      </c>
      <c r="Q30" s="12">
        <f>F12</f>
        <v>336</v>
      </c>
      <c r="R30" s="14">
        <f>H12</f>
        <v>2.62434120133695</v>
      </c>
    </row>
    <row r="31" s="1" customFormat="1" ht="18" customHeight="1" spans="1:18">
      <c r="A31" s="35"/>
      <c r="B31" s="5"/>
      <c r="C31" s="5"/>
      <c r="D31" s="5"/>
      <c r="E31" s="5"/>
      <c r="F31" s="36"/>
      <c r="G31" s="37"/>
      <c r="N31" s="5"/>
      <c r="O31" s="14" t="s">
        <v>51</v>
      </c>
      <c r="P31" s="12" t="s">
        <v>34</v>
      </c>
      <c r="Q31" s="78">
        <f>F10</f>
        <v>142</v>
      </c>
      <c r="R31" s="74">
        <f>H10</f>
        <v>6.19767900904078</v>
      </c>
    </row>
    <row r="32" s="1" customFormat="1" ht="18" customHeight="1" spans="1:18">
      <c r="A32" s="38"/>
      <c r="B32" s="39"/>
      <c r="C32" s="39"/>
      <c r="D32" s="5"/>
      <c r="E32" s="40"/>
      <c r="F32" s="36"/>
      <c r="G32" s="37"/>
      <c r="H32" s="4"/>
      <c r="I32" s="4"/>
      <c r="J32" s="4"/>
      <c r="K32" s="4"/>
      <c r="M32" s="4"/>
      <c r="N32" s="37"/>
      <c r="O32" s="14" t="s">
        <v>36</v>
      </c>
      <c r="P32" s="14" t="s">
        <v>34</v>
      </c>
      <c r="Q32" s="60">
        <f>F11</f>
        <v>136</v>
      </c>
      <c r="R32" s="74">
        <f>H11</f>
        <v>8.91320910973085</v>
      </c>
    </row>
    <row r="33" s="1" customFormat="1" ht="18" customHeight="1" spans="1:18">
      <c r="A33" s="38"/>
      <c r="B33" s="41"/>
      <c r="C33" s="41"/>
      <c r="D33" s="41"/>
      <c r="E33" s="41"/>
      <c r="F33" s="41"/>
      <c r="G33" s="37"/>
      <c r="N33" s="5"/>
      <c r="O33" s="37"/>
      <c r="P33" s="37"/>
      <c r="Q33" s="6">
        <f>Q32+Q31+Q28+Q27+Q30+Q26+Q21+Q17+Q13+Q8+Q5+Q29</f>
        <v>9997</v>
      </c>
      <c r="R33" s="1">
        <f>R32+R31+R28+R27+R30+R25+R24+R23+R22+R20+R19+R18+R16+R15+R14+R12+R11+R10+R9+R7+R6+R4+R3+R2+R29</f>
        <v>83.0919656906522</v>
      </c>
    </row>
    <row r="34" s="1" customFormat="1" ht="18" customHeight="1" spans="1:17">
      <c r="A34" s="38"/>
      <c r="B34"/>
      <c r="G34" s="37"/>
      <c r="H34" s="4"/>
      <c r="I34" s="4"/>
      <c r="J34" s="4"/>
      <c r="K34" s="4"/>
      <c r="L34" s="5"/>
      <c r="M34" s="4"/>
      <c r="N34" s="37"/>
      <c r="O34" s="37"/>
      <c r="P34" s="37"/>
      <c r="Q34" s="6"/>
    </row>
    <row r="35" s="1" customFormat="1" ht="18" customHeight="1" spans="1:17">
      <c r="A35" s="38"/>
      <c r="B35"/>
      <c r="C35" s="5"/>
      <c r="D35" s="36"/>
      <c r="E35" s="5"/>
      <c r="F35" s="36"/>
      <c r="G35" s="42"/>
      <c r="H35" s="42"/>
      <c r="I35" s="42"/>
      <c r="J35" s="42"/>
      <c r="K35" s="42"/>
      <c r="L35" s="5"/>
      <c r="M35" s="42"/>
      <c r="N35" s="49"/>
      <c r="O35" s="37"/>
      <c r="P35" s="70"/>
      <c r="Q35" s="37"/>
    </row>
    <row r="36" s="1" customFormat="1" ht="18" customHeight="1" spans="1:16">
      <c r="A36" s="38"/>
      <c r="B36"/>
      <c r="C36" s="43"/>
      <c r="D36" s="5"/>
      <c r="E36" s="5"/>
      <c r="F36" s="5"/>
      <c r="G36" s="42"/>
      <c r="H36" s="42">
        <f>H26+H25+H24+H23+H22+H21+H20+H19+H18+H17+H13+H12+H11+H10+H9+H8+H7+H5+H4+H3+H2+H27+H28+H6+H14</f>
        <v>83.0919656906522</v>
      </c>
      <c r="I36" s="42"/>
      <c r="J36" s="42"/>
      <c r="K36" s="42"/>
      <c r="L36" s="5"/>
      <c r="M36" s="42"/>
      <c r="N36" s="49"/>
      <c r="O36" s="37"/>
      <c r="P36" s="37"/>
    </row>
    <row r="37" s="1" customFormat="1" ht="18" customHeight="1" spans="1:15">
      <c r="A37" s="38"/>
      <c r="B37"/>
      <c r="C37" s="43"/>
      <c r="D37" s="5"/>
      <c r="E37" s="5"/>
      <c r="F37" s="42"/>
      <c r="G37" s="42"/>
      <c r="H37" s="44"/>
      <c r="I37" s="44"/>
      <c r="J37" s="44"/>
      <c r="K37" s="44"/>
      <c r="L37" s="5"/>
      <c r="M37" s="44"/>
      <c r="N37" s="49"/>
      <c r="O37" s="49"/>
    </row>
    <row r="38" s="1" customFormat="1" ht="18" customHeight="1" spans="1:15">
      <c r="A38" s="45"/>
      <c r="B38"/>
      <c r="C38" s="43"/>
      <c r="D38" s="5"/>
      <c r="E38" s="5"/>
      <c r="F38" s="42"/>
      <c r="G38" s="5"/>
      <c r="H38" s="5"/>
      <c r="I38" s="5"/>
      <c r="J38" s="5"/>
      <c r="K38" s="5"/>
      <c r="L38" s="5"/>
      <c r="M38" s="5"/>
      <c r="N38" s="49"/>
      <c r="O38" s="49"/>
    </row>
    <row r="39" s="1" customFormat="1" ht="18" customHeight="1" spans="1:15">
      <c r="A39" s="45"/>
      <c r="B39"/>
      <c r="C39" s="43"/>
      <c r="D39" s="5"/>
      <c r="E39" s="5"/>
      <c r="F39" s="5"/>
      <c r="G39" s="5"/>
      <c r="H39" s="46"/>
      <c r="I39" s="46"/>
      <c r="J39" s="46"/>
      <c r="K39" s="46"/>
      <c r="L39" s="5"/>
      <c r="M39" s="46"/>
      <c r="N39" s="46"/>
      <c r="O39" s="49"/>
    </row>
    <row r="40" s="1" customFormat="1" ht="18" customHeight="1" spans="1:16">
      <c r="A40" s="45"/>
      <c r="B40"/>
      <c r="C40" s="43"/>
      <c r="D40" s="42"/>
      <c r="E40" s="5"/>
      <c r="F40" s="42"/>
      <c r="G40" s="42"/>
      <c r="H40" s="42"/>
      <c r="I40" s="42"/>
      <c r="J40" s="42"/>
      <c r="K40" s="42"/>
      <c r="L40" s="5"/>
      <c r="M40" s="42"/>
      <c r="N40" s="5"/>
      <c r="O40" s="37"/>
      <c r="P40" s="6"/>
    </row>
    <row r="41" s="1" customFormat="1" ht="18" customHeight="1" spans="1:16">
      <c r="A41" s="45"/>
      <c r="B41" s="5"/>
      <c r="C41" s="5"/>
      <c r="D41" s="42"/>
      <c r="E41" s="5"/>
      <c r="F41" s="42"/>
      <c r="G41" s="5"/>
      <c r="H41" s="47"/>
      <c r="I41" s="47"/>
      <c r="J41" s="47"/>
      <c r="K41" s="47"/>
      <c r="L41" s="5"/>
      <c r="M41" s="47"/>
      <c r="N41" s="47"/>
      <c r="O41" s="5"/>
      <c r="P41" s="6"/>
    </row>
    <row r="42" s="1" customFormat="1" ht="18" customHeight="1" spans="1:15">
      <c r="A42" s="45"/>
      <c r="B42" s="5"/>
      <c r="C42" s="5"/>
      <c r="D42" s="42"/>
      <c r="E42" s="5"/>
      <c r="F42" s="42"/>
      <c r="G42" s="5"/>
      <c r="H42" s="48"/>
      <c r="I42" s="48"/>
      <c r="J42" s="48"/>
      <c r="K42" s="48"/>
      <c r="L42" s="37"/>
      <c r="M42" s="48"/>
      <c r="N42" s="48"/>
      <c r="O42" s="5"/>
    </row>
    <row r="43" s="1" customFormat="1" ht="18" customHeight="1" spans="1:14">
      <c r="A43" s="38" t="s">
        <v>60</v>
      </c>
      <c r="B43" s="42"/>
      <c r="C43" s="42"/>
      <c r="D43" s="42"/>
      <c r="E43" s="42"/>
      <c r="F43" s="42"/>
      <c r="G43" s="5"/>
      <c r="H43" s="48"/>
      <c r="I43" s="48"/>
      <c r="J43" s="48"/>
      <c r="K43" s="48"/>
      <c r="L43" s="37"/>
      <c r="M43" s="48"/>
      <c r="N43" s="48"/>
    </row>
    <row r="44" s="1" customFormat="1" ht="18" customHeight="1" spans="1:14">
      <c r="A44" s="49" t="s">
        <v>61</v>
      </c>
      <c r="B44" s="49" t="s">
        <v>62</v>
      </c>
      <c r="C44" s="49" t="s">
        <v>63</v>
      </c>
      <c r="D44" s="5"/>
      <c r="E44" s="5"/>
      <c r="F44" s="42"/>
      <c r="G44" s="42"/>
      <c r="H44" s="42"/>
      <c r="I44" s="42"/>
      <c r="J44" s="42"/>
      <c r="K44" s="42"/>
      <c r="L44" s="70"/>
      <c r="M44" s="42"/>
      <c r="N44" s="5"/>
    </row>
    <row r="45" s="1" customFormat="1" ht="18" customHeight="1" spans="1:15">
      <c r="A45" s="49" t="s">
        <v>64</v>
      </c>
      <c r="B45" s="49" t="s">
        <v>65</v>
      </c>
      <c r="C45" s="49">
        <v>6.97487235</v>
      </c>
      <c r="D45" s="5"/>
      <c r="E45" s="5"/>
      <c r="F45" s="5"/>
      <c r="G45" s="5"/>
      <c r="H45" s="46"/>
      <c r="I45" s="46"/>
      <c r="J45" s="46"/>
      <c r="K45" s="46"/>
      <c r="L45" s="42"/>
      <c r="M45" s="46"/>
      <c r="N45" s="46"/>
      <c r="O45" s="37"/>
    </row>
    <row r="46" s="1" customFormat="1" ht="18" customHeight="1" spans="1:17">
      <c r="A46" s="49" t="s">
        <v>66</v>
      </c>
      <c r="B46" s="49" t="s">
        <v>67</v>
      </c>
      <c r="C46" s="49">
        <v>0.88897875</v>
      </c>
      <c r="D46" s="5"/>
      <c r="E46" s="5"/>
      <c r="F46" s="5"/>
      <c r="G46" s="47"/>
      <c r="H46" s="37"/>
      <c r="I46" s="37"/>
      <c r="J46" s="37"/>
      <c r="K46" s="37"/>
      <c r="L46" s="5"/>
      <c r="M46" s="37"/>
      <c r="N46" s="37"/>
      <c r="O46" s="37"/>
      <c r="Q46" s="6"/>
    </row>
    <row r="47" s="1" customFormat="1" ht="18" customHeight="1" spans="1:15">
      <c r="A47" s="49" t="s">
        <v>68</v>
      </c>
      <c r="B47" s="49" t="s">
        <v>69</v>
      </c>
      <c r="C47" s="49">
        <v>0.06168455</v>
      </c>
      <c r="D47" s="42"/>
      <c r="E47" s="5"/>
      <c r="F47" s="5"/>
      <c r="G47" s="5"/>
      <c r="H47" s="5"/>
      <c r="I47" s="71"/>
      <c r="J47" s="71"/>
      <c r="K47" s="71"/>
      <c r="L47" s="5"/>
      <c r="M47" s="5"/>
      <c r="N47" s="5"/>
      <c r="O47" s="37"/>
    </row>
    <row r="48" s="1" customFormat="1" ht="18" customHeight="1" spans="1:17">
      <c r="A48" s="49" t="s">
        <v>70</v>
      </c>
      <c r="B48" s="49" t="s">
        <v>71</v>
      </c>
      <c r="C48" s="49">
        <v>1.8962</v>
      </c>
      <c r="D48" s="42"/>
      <c r="E48" s="5"/>
      <c r="F48" s="5"/>
      <c r="G48" s="5"/>
      <c r="H48" s="5"/>
      <c r="I48" s="5"/>
      <c r="J48" s="5"/>
      <c r="K48" s="5"/>
      <c r="L48" s="5"/>
      <c r="M48" s="5"/>
      <c r="N48" s="5"/>
      <c r="O48" s="37"/>
      <c r="Q48" s="6"/>
    </row>
    <row r="49" s="1" customFormat="1" ht="18" customHeight="1" spans="1:14">
      <c r="A49" s="49" t="s">
        <v>72</v>
      </c>
      <c r="B49" s="49" t="s">
        <v>73</v>
      </c>
      <c r="C49" s="49">
        <v>0.2251</v>
      </c>
      <c r="D49" s="42"/>
      <c r="L49" s="5"/>
      <c r="N49" s="5"/>
    </row>
    <row r="50" s="1" customFormat="1" ht="18" customHeight="1" spans="1:14">
      <c r="A50" s="49" t="s">
        <v>74</v>
      </c>
      <c r="B50" s="49" t="s">
        <v>75</v>
      </c>
      <c r="C50" s="49">
        <v>5.03621405</v>
      </c>
      <c r="D50" s="42"/>
      <c r="F50" s="3"/>
      <c r="G50" s="4"/>
      <c r="H50" s="5"/>
      <c r="I50" s="5"/>
      <c r="J50" s="5"/>
      <c r="K50" s="5"/>
      <c r="L50" s="5"/>
      <c r="M50" s="5"/>
      <c r="N50" s="5"/>
    </row>
    <row r="51" s="1" customFormat="1" ht="18" customHeight="1" spans="1:14">
      <c r="A51" s="49" t="s">
        <v>76</v>
      </c>
      <c r="B51" s="49" t="s">
        <v>77</v>
      </c>
      <c r="C51" s="49">
        <v>0.2093</v>
      </c>
      <c r="F51" s="3"/>
      <c r="G51" s="4"/>
      <c r="H51" s="5"/>
      <c r="I51" s="5"/>
      <c r="J51" s="5"/>
      <c r="K51" s="5"/>
      <c r="L51" s="5"/>
      <c r="M51" s="5"/>
      <c r="N51" s="5"/>
    </row>
    <row r="52" s="1" customFormat="1" ht="18" customHeight="1" spans="1:17">
      <c r="A52" s="49" t="s">
        <v>78</v>
      </c>
      <c r="B52" s="49" t="s">
        <v>79</v>
      </c>
      <c r="C52" s="49">
        <v>0.8637</v>
      </c>
      <c r="F52" s="3"/>
      <c r="G52" s="4"/>
      <c r="H52" s="5"/>
      <c r="I52" s="5"/>
      <c r="J52" s="5"/>
      <c r="K52" s="5"/>
      <c r="L52" s="5"/>
      <c r="M52" s="5"/>
      <c r="N52" s="5"/>
      <c r="Q52" s="6"/>
    </row>
    <row r="53" s="1" customFormat="1" ht="18" customHeight="1" spans="1:17">
      <c r="A53" s="49" t="s">
        <v>80</v>
      </c>
      <c r="B53" s="49" t="s">
        <v>81</v>
      </c>
      <c r="C53" s="49">
        <v>1.6659</v>
      </c>
      <c r="N53" s="5"/>
      <c r="Q53" s="6"/>
    </row>
    <row r="54" s="1" customFormat="1" ht="18" customHeight="1" spans="1:17">
      <c r="A54" s="49" t="s">
        <v>82</v>
      </c>
      <c r="B54" s="49" t="s">
        <v>83</v>
      </c>
      <c r="C54" s="49">
        <v>7.90901855</v>
      </c>
      <c r="N54" s="5"/>
      <c r="Q54" s="6"/>
    </row>
    <row r="55" spans="1:7">
      <c r="A55" s="49" t="s">
        <v>84</v>
      </c>
      <c r="B55" s="49" t="s">
        <v>85</v>
      </c>
      <c r="C55" s="49">
        <v>0.000457</v>
      </c>
      <c r="F55" s="1"/>
      <c r="G55" s="1"/>
    </row>
    <row r="56" ht="15.6" spans="1:3">
      <c r="A56" s="49" t="s">
        <v>86</v>
      </c>
      <c r="B56" s="49" t="s">
        <v>87</v>
      </c>
      <c r="C56" s="49">
        <v>1.8567</v>
      </c>
    </row>
    <row r="57" ht="15.6" spans="1:3">
      <c r="A57" s="49" t="s">
        <v>88</v>
      </c>
      <c r="B57" s="49" t="s">
        <v>89</v>
      </c>
      <c r="C57" s="49">
        <v>4.9463</v>
      </c>
    </row>
    <row r="58" ht="15.6" spans="1:3">
      <c r="A58" s="49" t="s">
        <v>90</v>
      </c>
      <c r="B58" s="49" t="s">
        <v>91</v>
      </c>
      <c r="C58" s="49">
        <v>8.8875867</v>
      </c>
    </row>
  </sheetData>
  <mergeCells count="24">
    <mergeCell ref="B30:D30"/>
    <mergeCell ref="A2:A15"/>
    <mergeCell ref="A17:A30"/>
    <mergeCell ref="B3:B4"/>
    <mergeCell ref="B5:B7"/>
    <mergeCell ref="B8:B11"/>
    <mergeCell ref="B12:B13"/>
    <mergeCell ref="B17:B18"/>
    <mergeCell ref="B19:B23"/>
    <mergeCell ref="B24:B27"/>
    <mergeCell ref="C3:C4"/>
    <mergeCell ref="C5:C7"/>
    <mergeCell ref="C8:C11"/>
    <mergeCell ref="C12:C13"/>
    <mergeCell ref="C17:C18"/>
    <mergeCell ref="C19:C23"/>
    <mergeCell ref="C24:C27"/>
    <mergeCell ref="O2:O5"/>
    <mergeCell ref="O6:O8"/>
    <mergeCell ref="O9:O13"/>
    <mergeCell ref="O14:O17"/>
    <mergeCell ref="O18:O21"/>
    <mergeCell ref="O22:O26"/>
    <mergeCell ref="O27:O29"/>
  </mergeCells>
  <conditionalFormatting sqref="Q2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{e63d2acb-71ff-49b0-aa5f-b74ad7cf158b}</x14:id>
        </ext>
      </extLst>
    </cfRule>
  </conditionalFormatting>
  <conditionalFormatting sqref="Q2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{cc39e0e3-a922-40bd-b2a8-a8a176b4f8de}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{0c44516e-ca0b-4f78-9513-aa95410b986f}</x14:id>
        </ext>
      </extLst>
    </cfRule>
  </conditionalFormatting>
  <conditionalFormatting sqref="R31">
    <cfRule type="aboveAverage" dxfId="1" priority="15" aboveAverage="0"/>
    <cfRule type="aboveAverage" dxfId="0" priority="16"/>
  </conditionalFormatting>
  <conditionalFormatting sqref="R32">
    <cfRule type="aboveAverage" dxfId="1" priority="1" aboveAverage="0"/>
    <cfRule type="aboveAverage" dxfId="0" priority="2"/>
  </conditionalFormatting>
  <conditionalFormatting sqref="Q2:Q5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{e5bf9929-d890-48f8-b938-6335e29cddf4}</x14:id>
        </ext>
      </extLst>
    </cfRule>
  </conditionalFormatting>
  <conditionalFormatting sqref="Q6:Q8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{95b8f491-2f7d-4de8-be07-54953c56698b}</x14:id>
        </ext>
      </extLst>
    </cfRule>
  </conditionalFormatting>
  <conditionalFormatting sqref="Q9:Q1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{b1d27eeb-aaed-4616-a52d-9a0bd3c7f92e}</x14:id>
        </ext>
      </extLst>
    </cfRule>
  </conditionalFormatting>
  <conditionalFormatting sqref="Q14:Q17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{912dea62-802c-4737-9a4c-9b5a0db24fd3}</x14:id>
        </ext>
      </extLst>
    </cfRule>
  </conditionalFormatting>
  <conditionalFormatting sqref="Q18:Q2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{603dcf06-343d-4edd-84f0-2d24d944c4f2}</x14:id>
        </ext>
      </extLst>
    </cfRule>
  </conditionalFormatting>
  <conditionalFormatting sqref="Q22:Q2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{f0d6c985-46dd-45d4-aff9-9b4bf17ef4db}</x14:id>
        </ext>
      </extLst>
    </cfRule>
  </conditionalFormatting>
  <conditionalFormatting sqref="Q23:Q2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{f8d9b6c7-cd70-4ed6-b993-8a4f18b88eac}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{819aaa74-0633-494f-8e3b-4d1bc7c68722}</x14:id>
        </ext>
      </extLst>
    </cfRule>
  </conditionalFormatting>
  <conditionalFormatting sqref="R3:R4">
    <cfRule type="aboveAverage" dxfId="0" priority="24"/>
    <cfRule type="aboveAverage" dxfId="1" priority="23" aboveAverage="0"/>
  </conditionalFormatting>
  <conditionalFormatting sqref="R6:R7">
    <cfRule type="aboveAverage" dxfId="0" priority="22"/>
    <cfRule type="aboveAverage" dxfId="1" priority="21" aboveAverage="0"/>
  </conditionalFormatting>
  <conditionalFormatting sqref="R9:R12">
    <cfRule type="aboveAverage" dxfId="0" priority="18"/>
    <cfRule type="aboveAverage" dxfId="1" priority="17" aboveAverage="0"/>
  </conditionalFormatting>
  <conditionalFormatting sqref="R14:R16">
    <cfRule type="aboveAverage" dxfId="0" priority="20"/>
    <cfRule type="aboveAverage" dxfId="1" priority="19" aboveAverage="0"/>
  </conditionalFormatting>
  <conditionalFormatting sqref="R18:R21">
    <cfRule type="aboveAverage" dxfId="0" priority="14"/>
    <cfRule type="aboveAverage" dxfId="1" priority="13" aboveAverage="0"/>
  </conditionalFormatting>
  <conditionalFormatting sqref="R22:R25">
    <cfRule type="aboveAverage" dxfId="0" priority="28"/>
    <cfRule type="aboveAverage" dxfId="1" priority="27" aboveAverage="0"/>
  </conditionalFormatting>
  <conditionalFormatting sqref="Q22 Q2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{c1ea9d25-6b75-4a15-a208-b55bd6e021ef}</x14:id>
        </ext>
      </extLst>
    </cfRule>
  </conditionalFormatting>
  <pageMargins left="0.75" right="0.75" top="1" bottom="1" header="0.511805555555556" footer="0.511805555555556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3d2acb-71ff-49b0-aa5f-b74ad7cf158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type="dataBar" id="{cc39e0e3-a922-40bd-b2a8-a8a176b4f8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0c44516e-ca0b-4f78-9513-aa95410b98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type="dataBar" id="{e5bf9929-d890-48f8-b938-6335e29cdd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type="dataBar" id="{95b8f491-2f7d-4de8-be07-54953c56698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type="dataBar" id="{b1d27eeb-aaed-4616-a52d-9a0bd3c7f9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type="dataBar" id="{912dea62-802c-4737-9a4c-9b5a0db24f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type="dataBar" id="{603dcf06-343d-4edd-84f0-2d24d944c4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type="dataBar" id="{f0d6c985-46dd-45d4-aff9-9b4bf17ef4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type="dataBar" id="{f8d9b6c7-cd70-4ed6-b993-8a4f18b88e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19aaa74-0633-494f-8e3b-4d1bc7c687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type="dataBar" id="{c1ea9d25-6b75-4a15-a208-b55bd6e021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8"/>
  <sheetViews>
    <sheetView workbookViewId="0">
      <selection activeCell="A1" sqref="$A1:$XFD1048576"/>
    </sheetView>
  </sheetViews>
  <sheetFormatPr defaultColWidth="9" defaultRowHeight="17.4"/>
  <cols>
    <col min="1" max="1" width="9.5" style="2" customWidth="1"/>
    <col min="2" max="2" width="12.6296296296296" style="1" customWidth="1"/>
    <col min="3" max="3" width="11.25" style="1" customWidth="1"/>
    <col min="4" max="4" width="10" style="1" customWidth="1"/>
    <col min="5" max="5" width="10.1296296296296" style="1" customWidth="1"/>
    <col min="6" max="6" width="8.5" style="3" customWidth="1"/>
    <col min="7" max="7" width="11.25" style="4" customWidth="1"/>
    <col min="8" max="8" width="9.62962962962963" style="1" customWidth="1"/>
    <col min="9" max="9" width="8.62962962962963" style="1" customWidth="1"/>
    <col min="10" max="10" width="10" style="1" customWidth="1"/>
    <col min="11" max="11" width="10.75" style="1" customWidth="1"/>
    <col min="12" max="12" width="16.5555555555556" style="1" customWidth="1"/>
    <col min="13" max="13" width="19.7777777777778" style="1" customWidth="1"/>
    <col min="14" max="14" width="13.3796296296296" style="5" customWidth="1"/>
    <col min="15" max="15" width="12.5" style="1" customWidth="1"/>
    <col min="16" max="16" width="13.3796296296296" style="1" customWidth="1"/>
    <col min="17" max="17" width="19.3796296296296" style="6" customWidth="1"/>
    <col min="18" max="18" width="13.6296296296296" style="1" customWidth="1"/>
    <col min="19" max="19" width="9" style="1"/>
  </cols>
  <sheetData>
    <row r="1" s="1" customFormat="1" ht="18" customHeight="1" spans="1:18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50" t="s">
        <v>16</v>
      </c>
      <c r="J1" s="51" t="s">
        <v>17</v>
      </c>
      <c r="K1" s="52" t="s">
        <v>18</v>
      </c>
      <c r="L1" s="53" t="s">
        <v>3</v>
      </c>
      <c r="M1" s="54" t="s">
        <v>4</v>
      </c>
      <c r="N1" s="55"/>
      <c r="O1" s="56" t="s">
        <v>11</v>
      </c>
      <c r="P1" s="56" t="s">
        <v>9</v>
      </c>
      <c r="Q1" s="72" t="s">
        <v>13</v>
      </c>
      <c r="R1" s="73" t="s">
        <v>15</v>
      </c>
    </row>
    <row r="2" s="1" customFormat="1" ht="18" customHeight="1" spans="1:18">
      <c r="A2" s="11">
        <v>43432</v>
      </c>
      <c r="B2" s="12" t="s">
        <v>19</v>
      </c>
      <c r="C2" s="12">
        <f>F2</f>
        <v>851</v>
      </c>
      <c r="D2" s="12" t="s">
        <v>20</v>
      </c>
      <c r="E2" s="12">
        <v>905</v>
      </c>
      <c r="F2" s="12">
        <v>851</v>
      </c>
      <c r="G2" s="13">
        <f t="shared" ref="G2:G14" si="0">F2-E2</f>
        <v>-54</v>
      </c>
      <c r="H2" s="14">
        <v>3.94273034172669</v>
      </c>
      <c r="I2" s="27">
        <v>46</v>
      </c>
      <c r="J2" s="27">
        <v>444</v>
      </c>
      <c r="K2" s="14">
        <v>1.91666666666667</v>
      </c>
      <c r="L2" s="57">
        <v>268010.88</v>
      </c>
      <c r="M2" s="58">
        <v>67975.96</v>
      </c>
      <c r="N2" s="37"/>
      <c r="O2" s="12" t="s">
        <v>21</v>
      </c>
      <c r="P2" s="12" t="s">
        <v>22</v>
      </c>
      <c r="Q2" s="60">
        <f>F3</f>
        <v>3654</v>
      </c>
      <c r="R2" s="74">
        <f>H3</f>
        <v>3.18516191917461</v>
      </c>
    </row>
    <row r="3" s="1" customFormat="1" ht="18" customHeight="1" spans="1:18">
      <c r="A3" s="15"/>
      <c r="B3" s="12" t="s">
        <v>23</v>
      </c>
      <c r="C3" s="16">
        <f>F3+F4</f>
        <v>3840</v>
      </c>
      <c r="D3" s="12" t="s">
        <v>21</v>
      </c>
      <c r="E3" s="12">
        <v>3567</v>
      </c>
      <c r="F3" s="12">
        <v>3654</v>
      </c>
      <c r="G3" s="17">
        <f t="shared" si="0"/>
        <v>87</v>
      </c>
      <c r="H3" s="14">
        <v>3.18516191917461</v>
      </c>
      <c r="I3" s="12">
        <v>70</v>
      </c>
      <c r="J3" s="12">
        <v>703</v>
      </c>
      <c r="K3" s="14">
        <v>5.1977240398293</v>
      </c>
      <c r="L3" s="1">
        <v>1148303.0802</v>
      </c>
      <c r="M3" s="58">
        <v>360516.391109424</v>
      </c>
      <c r="N3" s="49"/>
      <c r="O3" s="12"/>
      <c r="P3" s="12" t="s">
        <v>24</v>
      </c>
      <c r="Q3" s="60">
        <f>F17</f>
        <v>985</v>
      </c>
      <c r="R3" s="14">
        <f>H17</f>
        <v>3.1</v>
      </c>
    </row>
    <row r="4" s="1" customFormat="1" ht="18" customHeight="1" spans="1:18">
      <c r="A4" s="15"/>
      <c r="B4" s="12"/>
      <c r="C4" s="18"/>
      <c r="D4" s="12" t="s">
        <v>25</v>
      </c>
      <c r="E4" s="12">
        <v>204</v>
      </c>
      <c r="F4" s="12">
        <v>186</v>
      </c>
      <c r="G4" s="17">
        <f t="shared" si="0"/>
        <v>-18</v>
      </c>
      <c r="H4" s="14">
        <v>3.98561332775885</v>
      </c>
      <c r="I4" s="12">
        <v>2</v>
      </c>
      <c r="J4" s="12">
        <v>43</v>
      </c>
      <c r="K4" s="14">
        <v>4.32558139534884</v>
      </c>
      <c r="L4" s="57">
        <v>70889.8324612498</v>
      </c>
      <c r="M4" s="58">
        <v>17786.43</v>
      </c>
      <c r="N4" s="49"/>
      <c r="O4" s="12"/>
      <c r="P4" s="12" t="s">
        <v>26</v>
      </c>
      <c r="Q4" s="75">
        <f>F19</f>
        <v>566</v>
      </c>
      <c r="R4" s="64">
        <f>H19</f>
        <v>2.85075913533962</v>
      </c>
    </row>
    <row r="5" s="1" customFormat="1" ht="18" customHeight="1" spans="1:18">
      <c r="A5" s="15"/>
      <c r="B5" s="16" t="s">
        <v>27</v>
      </c>
      <c r="C5" s="16">
        <f>F5+F6+F7</f>
        <v>379</v>
      </c>
      <c r="D5" s="12" t="s">
        <v>28</v>
      </c>
      <c r="E5" s="12">
        <v>299</v>
      </c>
      <c r="F5" s="12">
        <v>337</v>
      </c>
      <c r="G5" s="13">
        <f t="shared" si="0"/>
        <v>38</v>
      </c>
      <c r="H5" s="14">
        <v>2.69</v>
      </c>
      <c r="I5" s="12">
        <v>18</v>
      </c>
      <c r="J5" s="12">
        <v>117</v>
      </c>
      <c r="K5" s="14">
        <v>2.88</v>
      </c>
      <c r="L5" s="1">
        <v>154649.76</v>
      </c>
      <c r="M5" s="58">
        <v>57595.66</v>
      </c>
      <c r="N5" s="37"/>
      <c r="O5" s="12"/>
      <c r="P5" s="23" t="s">
        <v>29</v>
      </c>
      <c r="Q5" s="76">
        <f>SUM(Q2:Q4)</f>
        <v>5205</v>
      </c>
      <c r="R5" s="77">
        <f>AVERAGE(R2:R4)</f>
        <v>3.04530701817141</v>
      </c>
    </row>
    <row r="6" s="1" customFormat="1" ht="18" customHeight="1" spans="1:18">
      <c r="A6" s="15"/>
      <c r="B6" s="19"/>
      <c r="C6" s="19"/>
      <c r="D6" s="12" t="s">
        <v>30</v>
      </c>
      <c r="E6" s="12">
        <v>84</v>
      </c>
      <c r="F6" s="12">
        <v>18</v>
      </c>
      <c r="G6" s="13">
        <f t="shared" si="0"/>
        <v>-66</v>
      </c>
      <c r="H6" s="14">
        <v>1.69</v>
      </c>
      <c r="I6" s="12">
        <v>4</v>
      </c>
      <c r="J6" s="12">
        <v>18</v>
      </c>
      <c r="K6" s="14">
        <v>1</v>
      </c>
      <c r="L6" s="57">
        <v>3140.16</v>
      </c>
      <c r="M6" s="58">
        <v>1859.78</v>
      </c>
      <c r="N6" s="37"/>
      <c r="O6" s="12" t="s">
        <v>25</v>
      </c>
      <c r="P6" s="12" t="s">
        <v>22</v>
      </c>
      <c r="Q6" s="60">
        <f>F4</f>
        <v>186</v>
      </c>
      <c r="R6" s="14">
        <f>H4</f>
        <v>3.98561332775885</v>
      </c>
    </row>
    <row r="7" s="1" customFormat="1" ht="18" customHeight="1" spans="1:18">
      <c r="A7" s="15"/>
      <c r="B7" s="18"/>
      <c r="C7" s="18"/>
      <c r="D7" s="12" t="s">
        <v>31</v>
      </c>
      <c r="E7" s="12">
        <v>25</v>
      </c>
      <c r="F7" s="12">
        <v>24</v>
      </c>
      <c r="G7" s="13">
        <f t="shared" si="0"/>
        <v>-1</v>
      </c>
      <c r="H7" s="14">
        <v>2.11</v>
      </c>
      <c r="I7" s="12">
        <v>0</v>
      </c>
      <c r="J7" s="12">
        <v>22</v>
      </c>
      <c r="K7" s="14">
        <v>1.09</v>
      </c>
      <c r="L7" s="57">
        <v>8823.45</v>
      </c>
      <c r="M7" s="58">
        <v>4188.41</v>
      </c>
      <c r="O7" s="12"/>
      <c r="P7" s="12" t="s">
        <v>26</v>
      </c>
      <c r="Q7" s="75">
        <f>F20</f>
        <v>46</v>
      </c>
      <c r="R7" s="65">
        <f>H20</f>
        <v>2.94955461772988</v>
      </c>
    </row>
    <row r="8" s="1" customFormat="1" ht="18" customHeight="1" spans="1:18">
      <c r="A8" s="15"/>
      <c r="B8" s="16" t="s">
        <v>32</v>
      </c>
      <c r="C8" s="16">
        <f>F8+F9+F10+F11</f>
        <v>1109</v>
      </c>
      <c r="D8" s="12" t="s">
        <v>33</v>
      </c>
      <c r="E8" s="12">
        <v>630</v>
      </c>
      <c r="F8" s="12">
        <v>640</v>
      </c>
      <c r="G8" s="17">
        <f t="shared" si="0"/>
        <v>10</v>
      </c>
      <c r="H8" s="14">
        <v>4.09989603004059</v>
      </c>
      <c r="I8" s="12">
        <v>31</v>
      </c>
      <c r="J8" s="12">
        <v>244</v>
      </c>
      <c r="K8" s="14">
        <v>2.62295081967213</v>
      </c>
      <c r="L8" s="57">
        <v>188886.31</v>
      </c>
      <c r="M8" s="58">
        <v>46071</v>
      </c>
      <c r="N8" s="37"/>
      <c r="O8" s="12"/>
      <c r="P8" s="23" t="s">
        <v>29</v>
      </c>
      <c r="Q8" s="76">
        <f>SUM(Q6:Q7)</f>
        <v>232</v>
      </c>
      <c r="R8" s="77">
        <f>AVERAGE(R6:R7)</f>
        <v>3.46758397274436</v>
      </c>
    </row>
    <row r="9" s="1" customFormat="1" ht="18" customHeight="1" spans="1:18">
      <c r="A9" s="15"/>
      <c r="B9" s="19"/>
      <c r="C9" s="19"/>
      <c r="D9" s="12" t="s">
        <v>31</v>
      </c>
      <c r="E9" s="12">
        <v>226</v>
      </c>
      <c r="F9" s="12">
        <v>241</v>
      </c>
      <c r="G9" s="17">
        <f t="shared" si="0"/>
        <v>15</v>
      </c>
      <c r="H9" s="14">
        <v>3.76416670361887</v>
      </c>
      <c r="I9" s="12">
        <v>25</v>
      </c>
      <c r="J9" s="12">
        <v>115</v>
      </c>
      <c r="K9" s="14">
        <v>2.09565217391304</v>
      </c>
      <c r="L9" s="57">
        <v>73003.83</v>
      </c>
      <c r="M9" s="58">
        <v>19394.42</v>
      </c>
      <c r="N9" s="37"/>
      <c r="O9" s="59" t="s">
        <v>31</v>
      </c>
      <c r="P9" s="12" t="s">
        <v>34</v>
      </c>
      <c r="Q9" s="75">
        <f>F9</f>
        <v>241</v>
      </c>
      <c r="R9" s="74">
        <f>H9</f>
        <v>3.76416670361887</v>
      </c>
    </row>
    <row r="10" s="1" customFormat="1" ht="18" customHeight="1" spans="1:18">
      <c r="A10" s="15"/>
      <c r="B10" s="19"/>
      <c r="C10" s="19"/>
      <c r="D10" s="12" t="s">
        <v>35</v>
      </c>
      <c r="E10" s="12">
        <v>142</v>
      </c>
      <c r="F10" s="12">
        <v>147</v>
      </c>
      <c r="G10" s="17">
        <f t="shared" si="0"/>
        <v>5</v>
      </c>
      <c r="H10" s="14">
        <v>4.64766543757121</v>
      </c>
      <c r="I10" s="12">
        <v>19</v>
      </c>
      <c r="J10" s="12">
        <v>76</v>
      </c>
      <c r="K10" s="14">
        <v>1.93421052631579</v>
      </c>
      <c r="L10" s="57">
        <v>80807.89</v>
      </c>
      <c r="M10" s="58">
        <v>17386.77</v>
      </c>
      <c r="N10" s="37"/>
      <c r="O10" s="59"/>
      <c r="P10" s="12" t="s">
        <v>26</v>
      </c>
      <c r="Q10" s="75">
        <f>F21</f>
        <v>270</v>
      </c>
      <c r="R10" s="65">
        <f>H21</f>
        <v>2.73861063334372</v>
      </c>
    </row>
    <row r="11" s="1" customFormat="1" ht="18" customHeight="1" spans="1:18">
      <c r="A11" s="15"/>
      <c r="B11" s="19"/>
      <c r="C11" s="19"/>
      <c r="D11" s="12" t="s">
        <v>36</v>
      </c>
      <c r="E11" s="12">
        <v>136</v>
      </c>
      <c r="F11" s="12">
        <v>81</v>
      </c>
      <c r="G11" s="17">
        <f t="shared" si="0"/>
        <v>-55</v>
      </c>
      <c r="H11" s="14">
        <v>8.1729113761903</v>
      </c>
      <c r="I11" s="12">
        <v>3</v>
      </c>
      <c r="J11" s="12">
        <v>31</v>
      </c>
      <c r="K11" s="14">
        <v>2.61290322580645</v>
      </c>
      <c r="L11" s="1">
        <v>47214.01</v>
      </c>
      <c r="M11" s="58">
        <v>5776.89</v>
      </c>
      <c r="N11" s="37"/>
      <c r="O11" s="59"/>
      <c r="P11" s="12" t="s">
        <v>37</v>
      </c>
      <c r="Q11" s="78">
        <f>F26</f>
        <v>83</v>
      </c>
      <c r="R11" s="74">
        <f>H26</f>
        <v>3.13192150687415</v>
      </c>
    </row>
    <row r="12" s="1" customFormat="1" ht="18" customHeight="1" spans="1:18">
      <c r="A12" s="15"/>
      <c r="B12" s="16" t="s">
        <v>38</v>
      </c>
      <c r="C12" s="16">
        <f>F12+F13</f>
        <v>302</v>
      </c>
      <c r="D12" s="12" t="s">
        <v>39</v>
      </c>
      <c r="E12" s="12">
        <v>336</v>
      </c>
      <c r="F12" s="12">
        <v>285</v>
      </c>
      <c r="G12" s="13">
        <f t="shared" si="0"/>
        <v>-51</v>
      </c>
      <c r="H12" s="20">
        <v>2.98399965482006</v>
      </c>
      <c r="I12" s="60">
        <v>11</v>
      </c>
      <c r="J12" s="60">
        <v>54</v>
      </c>
      <c r="K12" s="14">
        <v>5.27777777777778</v>
      </c>
      <c r="L12" s="61">
        <v>133373.2416</v>
      </c>
      <c r="M12" s="58">
        <v>44696.131711866</v>
      </c>
      <c r="N12" s="37"/>
      <c r="O12" s="59"/>
      <c r="P12" s="12" t="s">
        <v>40</v>
      </c>
      <c r="Q12" s="78">
        <f>F7</f>
        <v>24</v>
      </c>
      <c r="R12" s="74">
        <f>H7</f>
        <v>2.11</v>
      </c>
    </row>
    <row r="13" s="1" customFormat="1" ht="18" customHeight="1" spans="1:18">
      <c r="A13" s="15"/>
      <c r="B13" s="18"/>
      <c r="C13" s="18"/>
      <c r="D13" s="12" t="s">
        <v>28</v>
      </c>
      <c r="E13" s="12">
        <v>24</v>
      </c>
      <c r="F13" s="12">
        <v>17</v>
      </c>
      <c r="G13" s="13">
        <f t="shared" si="0"/>
        <v>-7</v>
      </c>
      <c r="H13" s="20">
        <v>2.25812467123946</v>
      </c>
      <c r="I13" s="60">
        <v>4</v>
      </c>
      <c r="J13" s="60">
        <v>22</v>
      </c>
      <c r="K13" s="14">
        <v>0.772727272727273</v>
      </c>
      <c r="L13" s="21">
        <v>8237.354807</v>
      </c>
      <c r="M13" s="58">
        <v>3647.87423472</v>
      </c>
      <c r="N13" s="37"/>
      <c r="O13" s="59"/>
      <c r="P13" s="23" t="s">
        <v>29</v>
      </c>
      <c r="Q13" s="60">
        <f>SUM(Q9:Q12)</f>
        <v>618</v>
      </c>
      <c r="R13" s="77">
        <f>AVERAGE(R9:R11)</f>
        <v>3.21156628127891</v>
      </c>
    </row>
    <row r="14" s="1" customFormat="1" ht="18" customHeight="1" spans="1:18">
      <c r="A14" s="15"/>
      <c r="B14" s="18" t="s">
        <v>99</v>
      </c>
      <c r="C14" s="18">
        <f>F14</f>
        <v>52</v>
      </c>
      <c r="D14" s="12" t="s">
        <v>30</v>
      </c>
      <c r="E14" s="12">
        <v>60</v>
      </c>
      <c r="F14" s="12">
        <v>52</v>
      </c>
      <c r="G14" s="13">
        <f t="shared" si="0"/>
        <v>-8</v>
      </c>
      <c r="H14" s="21">
        <v>1.24553232968699</v>
      </c>
      <c r="I14" s="60">
        <v>28</v>
      </c>
      <c r="J14" s="60">
        <v>83</v>
      </c>
      <c r="K14" s="62">
        <v>1.59615384615385</v>
      </c>
      <c r="L14" s="21">
        <v>16042.206405</v>
      </c>
      <c r="M14" s="58">
        <v>12879.79928151</v>
      </c>
      <c r="N14" s="37"/>
      <c r="O14" s="12" t="s">
        <v>33</v>
      </c>
      <c r="P14" s="12" t="s">
        <v>34</v>
      </c>
      <c r="Q14" s="78">
        <f>F8</f>
        <v>640</v>
      </c>
      <c r="R14" s="74">
        <f>H8</f>
        <v>4.09989603004059</v>
      </c>
    </row>
    <row r="15" s="1" customFormat="1" ht="18" customHeight="1" spans="1:18">
      <c r="A15" s="22"/>
      <c r="B15" s="23" t="s">
        <v>7</v>
      </c>
      <c r="C15" s="23">
        <f>SUM(C2:C14)</f>
        <v>6533</v>
      </c>
      <c r="D15" s="23"/>
      <c r="E15" s="23">
        <f t="shared" ref="E15:G15" si="1">SUM(E2:E14)</f>
        <v>6638</v>
      </c>
      <c r="F15" s="23">
        <f t="shared" si="1"/>
        <v>6533</v>
      </c>
      <c r="G15" s="24">
        <f t="shared" si="1"/>
        <v>-105</v>
      </c>
      <c r="H15" s="25">
        <f>L15/M15</f>
        <v>3.33656213509307</v>
      </c>
      <c r="I15" s="23">
        <f t="shared" ref="I15:M15" si="2">SUM(I2:I14)</f>
        <v>261</v>
      </c>
      <c r="J15" s="23">
        <f t="shared" si="2"/>
        <v>1972</v>
      </c>
      <c r="K15" s="23">
        <f t="shared" si="2"/>
        <v>33.3223477442111</v>
      </c>
      <c r="L15" s="63">
        <f t="shared" si="2"/>
        <v>2201382.00547325</v>
      </c>
      <c r="M15" s="63">
        <f t="shared" si="2"/>
        <v>659775.51633752</v>
      </c>
      <c r="N15" s="55"/>
      <c r="O15" s="12"/>
      <c r="P15" s="12" t="s">
        <v>26</v>
      </c>
      <c r="Q15" s="75">
        <f>F22</f>
        <v>133</v>
      </c>
      <c r="R15" s="68">
        <f>H22</f>
        <v>3.44700929054042</v>
      </c>
    </row>
    <row r="16" s="1" customFormat="1" ht="18" customHeight="1" spans="1:18">
      <c r="A16" s="7" t="s">
        <v>8</v>
      </c>
      <c r="B16" s="8" t="s">
        <v>9</v>
      </c>
      <c r="C16" s="9" t="s">
        <v>10</v>
      </c>
      <c r="D16" s="8" t="s">
        <v>11</v>
      </c>
      <c r="E16" s="9" t="s">
        <v>12</v>
      </c>
      <c r="F16" s="8" t="s">
        <v>13</v>
      </c>
      <c r="G16" s="9" t="s">
        <v>14</v>
      </c>
      <c r="H16" s="10" t="s">
        <v>15</v>
      </c>
      <c r="I16" s="50" t="s">
        <v>16</v>
      </c>
      <c r="J16" s="51" t="s">
        <v>17</v>
      </c>
      <c r="K16" s="52" t="s">
        <v>18</v>
      </c>
      <c r="L16" s="53" t="s">
        <v>3</v>
      </c>
      <c r="M16" s="54" t="s">
        <v>4</v>
      </c>
      <c r="N16" s="37"/>
      <c r="O16" s="12"/>
      <c r="P16" s="12" t="s">
        <v>37</v>
      </c>
      <c r="Q16" s="78">
        <f>F25</f>
        <v>75</v>
      </c>
      <c r="R16" s="74">
        <f>H25</f>
        <v>2.88931792298041</v>
      </c>
    </row>
    <row r="17" s="1" customFormat="1" ht="18" customHeight="1" spans="1:18">
      <c r="A17" s="11">
        <v>43432</v>
      </c>
      <c r="B17" s="26" t="s">
        <v>41</v>
      </c>
      <c r="C17" s="26">
        <f>F17+F18</f>
        <v>1376</v>
      </c>
      <c r="D17" s="12" t="s">
        <v>21</v>
      </c>
      <c r="E17" s="27">
        <v>796</v>
      </c>
      <c r="F17" s="27">
        <v>985</v>
      </c>
      <c r="G17" s="13">
        <f t="shared" ref="G17:G28" si="3">F17-E17</f>
        <v>189</v>
      </c>
      <c r="H17" s="14">
        <v>3.1</v>
      </c>
      <c r="I17" s="12">
        <v>47</v>
      </c>
      <c r="J17" s="12">
        <v>131</v>
      </c>
      <c r="K17" s="14">
        <v>7.5</v>
      </c>
      <c r="L17" s="37">
        <v>253511.28</v>
      </c>
      <c r="M17" s="58">
        <v>81429.5097</v>
      </c>
      <c r="N17" s="37"/>
      <c r="O17" s="12"/>
      <c r="P17" s="23" t="s">
        <v>29</v>
      </c>
      <c r="Q17" s="60">
        <f>SUM(Q14:Q16)</f>
        <v>848</v>
      </c>
      <c r="R17" s="77">
        <f>AVERAGE(R14:R16)</f>
        <v>3.47874108118714</v>
      </c>
    </row>
    <row r="18" s="1" customFormat="1" ht="18" customHeight="1" spans="1:18">
      <c r="A18" s="15"/>
      <c r="B18" s="28"/>
      <c r="C18" s="28"/>
      <c r="D18" s="12" t="s">
        <v>20</v>
      </c>
      <c r="E18" s="27">
        <v>342</v>
      </c>
      <c r="F18" s="27">
        <v>391</v>
      </c>
      <c r="G18" s="13">
        <f t="shared" si="3"/>
        <v>49</v>
      </c>
      <c r="H18" s="14">
        <v>2.7</v>
      </c>
      <c r="I18" s="12">
        <v>32</v>
      </c>
      <c r="J18" s="12">
        <v>63</v>
      </c>
      <c r="K18" s="14">
        <v>6.2</v>
      </c>
      <c r="L18" s="57">
        <v>117173.28</v>
      </c>
      <c r="M18" s="58">
        <v>43600.3722</v>
      </c>
      <c r="N18" s="49"/>
      <c r="O18" s="12" t="s">
        <v>28</v>
      </c>
      <c r="P18" s="12" t="s">
        <v>40</v>
      </c>
      <c r="Q18" s="76">
        <f>F5</f>
        <v>337</v>
      </c>
      <c r="R18" s="14">
        <f>H5</f>
        <v>2.69</v>
      </c>
    </row>
    <row r="19" s="1" customFormat="1" ht="18" customHeight="1" spans="1:18">
      <c r="A19" s="15"/>
      <c r="B19" s="26" t="s">
        <v>42</v>
      </c>
      <c r="C19" s="26">
        <f>SUM(F19:F23)</f>
        <v>1735</v>
      </c>
      <c r="D19" s="12" t="s">
        <v>21</v>
      </c>
      <c r="E19" s="27">
        <v>580</v>
      </c>
      <c r="F19" s="27">
        <v>566</v>
      </c>
      <c r="G19" s="13">
        <f t="shared" si="3"/>
        <v>-14</v>
      </c>
      <c r="H19" s="14">
        <v>2.85075913533962</v>
      </c>
      <c r="I19" s="12">
        <v>19</v>
      </c>
      <c r="J19" s="12">
        <v>97</v>
      </c>
      <c r="K19" s="14">
        <v>5.83505154639175</v>
      </c>
      <c r="L19" s="57">
        <v>166688.015876596</v>
      </c>
      <c r="M19" s="58">
        <v>58471.4484679666</v>
      </c>
      <c r="N19" s="49"/>
      <c r="O19" s="12"/>
      <c r="P19" s="12" t="s">
        <v>43</v>
      </c>
      <c r="Q19" s="76">
        <f>F13</f>
        <v>17</v>
      </c>
      <c r="R19" s="14">
        <f>H13</f>
        <v>2.25812467123946</v>
      </c>
    </row>
    <row r="20" s="1" customFormat="1" ht="18" customHeight="1" spans="1:18">
      <c r="A20" s="15"/>
      <c r="B20" s="28"/>
      <c r="C20" s="28"/>
      <c r="D20" s="12" t="s">
        <v>25</v>
      </c>
      <c r="E20" s="27">
        <v>62</v>
      </c>
      <c r="F20" s="27">
        <v>46</v>
      </c>
      <c r="G20" s="17">
        <f t="shared" si="3"/>
        <v>-16</v>
      </c>
      <c r="H20" s="14">
        <v>2.94955461772988</v>
      </c>
      <c r="I20" s="12">
        <v>19</v>
      </c>
      <c r="J20" s="12">
        <v>22</v>
      </c>
      <c r="K20" s="14">
        <v>2.09090909090909</v>
      </c>
      <c r="L20" s="57">
        <v>20457.0920409071</v>
      </c>
      <c r="M20" s="58">
        <v>6935.65459610028</v>
      </c>
      <c r="N20" s="49"/>
      <c r="O20" s="12"/>
      <c r="P20" s="12" t="s">
        <v>37</v>
      </c>
      <c r="Q20" s="79">
        <f>F24</f>
        <v>74</v>
      </c>
      <c r="R20" s="74">
        <f>H24</f>
        <v>2.67117392241926</v>
      </c>
    </row>
    <row r="21" s="1" customFormat="1" ht="18" customHeight="1" spans="1:18">
      <c r="A21" s="15"/>
      <c r="B21" s="28"/>
      <c r="C21" s="28"/>
      <c r="D21" s="12" t="s">
        <v>31</v>
      </c>
      <c r="E21" s="27">
        <v>241</v>
      </c>
      <c r="F21" s="27">
        <v>270</v>
      </c>
      <c r="G21" s="17">
        <f t="shared" si="3"/>
        <v>29</v>
      </c>
      <c r="H21" s="14">
        <v>2.73861063334372</v>
      </c>
      <c r="I21" s="12">
        <v>19</v>
      </c>
      <c r="J21" s="12">
        <v>73</v>
      </c>
      <c r="K21" s="14">
        <v>3.6986301369863</v>
      </c>
      <c r="L21" s="57">
        <v>82467.2708962739</v>
      </c>
      <c r="M21" s="58">
        <v>30112.8133704735</v>
      </c>
      <c r="N21" s="49"/>
      <c r="O21" s="12"/>
      <c r="P21" s="23" t="s">
        <v>29</v>
      </c>
      <c r="Q21" s="76">
        <f>Q20+Q19+Q18</f>
        <v>428</v>
      </c>
      <c r="R21" s="77">
        <f>AVERAGE(R18:R20)</f>
        <v>2.53976619788624</v>
      </c>
    </row>
    <row r="22" s="1" customFormat="1" ht="18" customHeight="1" spans="1:18">
      <c r="A22" s="15"/>
      <c r="B22" s="28"/>
      <c r="C22" s="28"/>
      <c r="D22" s="12" t="s">
        <v>33</v>
      </c>
      <c r="E22" s="27">
        <v>125</v>
      </c>
      <c r="F22" s="27">
        <v>133</v>
      </c>
      <c r="G22" s="17">
        <f t="shared" si="3"/>
        <v>8</v>
      </c>
      <c r="H22" s="14">
        <v>3.44700929054042</v>
      </c>
      <c r="I22" s="12">
        <v>0</v>
      </c>
      <c r="J22" s="12">
        <v>29</v>
      </c>
      <c r="K22" s="14">
        <v>4.58620689655172</v>
      </c>
      <c r="L22" s="57">
        <v>35640.2997502082</v>
      </c>
      <c r="M22" s="58">
        <v>10339.4846796657</v>
      </c>
      <c r="N22" s="49"/>
      <c r="O22" s="16" t="s">
        <v>20</v>
      </c>
      <c r="P22" s="12" t="s">
        <v>44</v>
      </c>
      <c r="Q22" s="78">
        <f>F2</f>
        <v>851</v>
      </c>
      <c r="R22" s="14">
        <f>H2</f>
        <v>3.94273034172669</v>
      </c>
    </row>
    <row r="23" s="1" customFormat="1" ht="18" customHeight="1" spans="1:19">
      <c r="A23" s="15"/>
      <c r="B23" s="29"/>
      <c r="C23" s="29"/>
      <c r="D23" s="12" t="s">
        <v>20</v>
      </c>
      <c r="E23" s="27">
        <v>650</v>
      </c>
      <c r="F23" s="27">
        <v>720</v>
      </c>
      <c r="G23" s="13">
        <f t="shared" si="3"/>
        <v>70</v>
      </c>
      <c r="H23" s="14">
        <v>3.02420436121147</v>
      </c>
      <c r="I23" s="12">
        <v>30</v>
      </c>
      <c r="J23" s="12">
        <v>140</v>
      </c>
      <c r="K23" s="14">
        <v>5.14285714285714</v>
      </c>
      <c r="L23" s="57">
        <v>229663.25993046</v>
      </c>
      <c r="M23" s="58">
        <v>75941.713091922</v>
      </c>
      <c r="N23" s="37"/>
      <c r="O23" s="19"/>
      <c r="P23" s="31" t="s">
        <v>26</v>
      </c>
      <c r="Q23" s="78">
        <f>F23</f>
        <v>720</v>
      </c>
      <c r="R23" s="14">
        <f>H23</f>
        <v>3.02420436121147</v>
      </c>
      <c r="S23" s="37"/>
    </row>
    <row r="24" s="1" customFormat="1" ht="18" customHeight="1" spans="1:18">
      <c r="A24" s="15"/>
      <c r="B24" s="26" t="s">
        <v>45</v>
      </c>
      <c r="C24" s="26">
        <f>SUM(F24:F27)</f>
        <v>396</v>
      </c>
      <c r="D24" s="30" t="s">
        <v>28</v>
      </c>
      <c r="E24" s="12">
        <v>92</v>
      </c>
      <c r="F24" s="12">
        <v>74</v>
      </c>
      <c r="G24" s="17">
        <f t="shared" si="3"/>
        <v>-18</v>
      </c>
      <c r="H24" s="14">
        <v>2.67117392241926</v>
      </c>
      <c r="I24" s="12">
        <v>12</v>
      </c>
      <c r="J24" s="12">
        <v>45</v>
      </c>
      <c r="K24" s="14">
        <v>1.64444444444444</v>
      </c>
      <c r="L24" s="57">
        <v>35829.4708675</v>
      </c>
      <c r="M24" s="58">
        <v>13413.38</v>
      </c>
      <c r="N24" s="37"/>
      <c r="O24" s="19"/>
      <c r="P24" s="31" t="s">
        <v>24</v>
      </c>
      <c r="Q24" s="78">
        <f>F18</f>
        <v>391</v>
      </c>
      <c r="R24" s="14">
        <f>H18</f>
        <v>2.7</v>
      </c>
    </row>
    <row r="25" s="1" customFormat="1" ht="18" customHeight="1" spans="1:18">
      <c r="A25" s="15"/>
      <c r="B25" s="28"/>
      <c r="C25" s="28"/>
      <c r="D25" s="30" t="s">
        <v>33</v>
      </c>
      <c r="E25" s="12">
        <v>58</v>
      </c>
      <c r="F25" s="12">
        <v>75</v>
      </c>
      <c r="G25" s="13">
        <f t="shared" si="3"/>
        <v>17</v>
      </c>
      <c r="H25" s="14">
        <v>2.88931792298041</v>
      </c>
      <c r="I25" s="12">
        <v>11</v>
      </c>
      <c r="J25" s="12">
        <v>43</v>
      </c>
      <c r="K25" s="14">
        <v>1.74418604651163</v>
      </c>
      <c r="L25" s="57">
        <v>23948.9784</v>
      </c>
      <c r="M25" s="58">
        <v>8288.8</v>
      </c>
      <c r="N25" s="37"/>
      <c r="O25" s="19"/>
      <c r="P25" s="31" t="s">
        <v>46</v>
      </c>
      <c r="Q25" s="78">
        <f>F28</f>
        <v>150</v>
      </c>
      <c r="R25" s="14">
        <f>H28</f>
        <v>2.8</v>
      </c>
    </row>
    <row r="26" s="1" customFormat="1" ht="18" customHeight="1" spans="1:18">
      <c r="A26" s="15"/>
      <c r="B26" s="28"/>
      <c r="C26" s="28"/>
      <c r="D26" s="30" t="s">
        <v>31</v>
      </c>
      <c r="E26" s="12">
        <v>64</v>
      </c>
      <c r="F26" s="12">
        <v>83</v>
      </c>
      <c r="G26" s="13">
        <f t="shared" si="3"/>
        <v>19</v>
      </c>
      <c r="H26" s="14">
        <v>3.13192150687415</v>
      </c>
      <c r="I26" s="12">
        <v>11</v>
      </c>
      <c r="J26" s="12">
        <v>30</v>
      </c>
      <c r="K26" s="14">
        <v>2.76666666666667</v>
      </c>
      <c r="L26" s="57">
        <v>26953.8175956</v>
      </c>
      <c r="M26" s="58">
        <v>8606.16</v>
      </c>
      <c r="N26" s="37"/>
      <c r="O26" s="18"/>
      <c r="P26" s="23" t="s">
        <v>29</v>
      </c>
      <c r="Q26" s="60">
        <f>SUM(Q22:Q25)</f>
        <v>2112</v>
      </c>
      <c r="R26" s="80">
        <f>AVERAGE(R22:R25)</f>
        <v>3.11673367573454</v>
      </c>
    </row>
    <row r="27" s="1" customFormat="1" ht="18" customHeight="1" spans="1:18">
      <c r="A27" s="15"/>
      <c r="B27" s="28"/>
      <c r="C27" s="28"/>
      <c r="D27" s="30" t="s">
        <v>47</v>
      </c>
      <c r="E27" s="12">
        <v>204</v>
      </c>
      <c r="F27" s="12">
        <v>164</v>
      </c>
      <c r="G27" s="13">
        <f t="shared" si="3"/>
        <v>-40</v>
      </c>
      <c r="H27" s="14">
        <v>2.65211065439953</v>
      </c>
      <c r="I27" s="12">
        <v>33</v>
      </c>
      <c r="J27" s="12">
        <v>58</v>
      </c>
      <c r="K27" s="62">
        <v>2.82758620689655</v>
      </c>
      <c r="L27" s="57">
        <v>54385.2419233785</v>
      </c>
      <c r="M27" s="58">
        <v>20506.4</v>
      </c>
      <c r="N27" s="49"/>
      <c r="O27" s="64" t="s">
        <v>30</v>
      </c>
      <c r="P27" s="12" t="s">
        <v>40</v>
      </c>
      <c r="Q27" s="60">
        <f t="shared" ref="Q27:Q32" si="4">F6</f>
        <v>18</v>
      </c>
      <c r="R27" s="14">
        <f t="shared" ref="R27:R32" si="5">H6</f>
        <v>1.69</v>
      </c>
    </row>
    <row r="28" s="1" customFormat="1" ht="18" customHeight="1" spans="1:18">
      <c r="A28" s="15"/>
      <c r="B28" s="31" t="s">
        <v>48</v>
      </c>
      <c r="C28" s="31">
        <f>F28</f>
        <v>150</v>
      </c>
      <c r="D28" s="30" t="s">
        <v>20</v>
      </c>
      <c r="E28" s="12">
        <v>145</v>
      </c>
      <c r="F28" s="12">
        <v>150</v>
      </c>
      <c r="G28" s="13">
        <f t="shared" si="3"/>
        <v>5</v>
      </c>
      <c r="H28" s="14">
        <v>2.8</v>
      </c>
      <c r="I28" s="12">
        <v>13</v>
      </c>
      <c r="J28" s="12">
        <v>80</v>
      </c>
      <c r="K28" s="62">
        <v>1.85</v>
      </c>
      <c r="L28" s="57">
        <v>50541.55</v>
      </c>
      <c r="M28" s="58">
        <v>18065.27</v>
      </c>
      <c r="N28"/>
      <c r="O28" s="65"/>
      <c r="P28" s="12" t="s">
        <v>37</v>
      </c>
      <c r="Q28" s="60">
        <f>F27</f>
        <v>164</v>
      </c>
      <c r="R28" s="14">
        <f>H27</f>
        <v>2.65211065439953</v>
      </c>
    </row>
    <row r="29" s="1" customFormat="1" ht="18" customHeight="1" spans="1:18">
      <c r="A29" s="15"/>
      <c r="B29" s="23"/>
      <c r="C29" s="23">
        <f t="shared" ref="C29:G29" si="6">SUM(C17:C28)</f>
        <v>3657</v>
      </c>
      <c r="D29" s="23"/>
      <c r="E29" s="23">
        <f t="shared" si="6"/>
        <v>3359</v>
      </c>
      <c r="F29" s="23">
        <f t="shared" si="6"/>
        <v>3657</v>
      </c>
      <c r="G29" s="32">
        <f t="shared" si="6"/>
        <v>298</v>
      </c>
      <c r="H29" s="25">
        <f>L29/M29</f>
        <v>2.92048819291436</v>
      </c>
      <c r="I29" s="66">
        <f t="shared" ref="I29:M29" si="7">SUM(I17:I28)</f>
        <v>246</v>
      </c>
      <c r="J29" s="66">
        <f t="shared" si="7"/>
        <v>811</v>
      </c>
      <c r="K29" s="25"/>
      <c r="L29" s="67">
        <f t="shared" si="7"/>
        <v>1097259.55728092</v>
      </c>
      <c r="M29" s="67">
        <f t="shared" si="7"/>
        <v>375711.006106128</v>
      </c>
      <c r="N29" s="37"/>
      <c r="O29" s="68"/>
      <c r="P29" s="12" t="s">
        <v>99</v>
      </c>
      <c r="Q29" s="60">
        <f>F14</f>
        <v>52</v>
      </c>
      <c r="R29" s="14">
        <f>H14</f>
        <v>1.24553232968699</v>
      </c>
    </row>
    <row r="30" s="1" customFormat="1" ht="18" customHeight="1" spans="1:18">
      <c r="A30" s="22"/>
      <c r="B30" s="12" t="s">
        <v>50</v>
      </c>
      <c r="C30" s="12"/>
      <c r="D30" s="12"/>
      <c r="E30" s="33">
        <f t="shared" ref="E30:G30" si="8">E29+E15</f>
        <v>9997</v>
      </c>
      <c r="F30" s="33">
        <f t="shared" si="8"/>
        <v>10190</v>
      </c>
      <c r="G30" s="34">
        <f t="shared" si="8"/>
        <v>193</v>
      </c>
      <c r="H30" s="14">
        <f>L30/M30</f>
        <v>3.18559584432803</v>
      </c>
      <c r="I30" s="69">
        <f t="shared" ref="I30:M30" si="9">I29+I15</f>
        <v>507</v>
      </c>
      <c r="J30" s="69">
        <f t="shared" si="9"/>
        <v>2783</v>
      </c>
      <c r="K30" s="14"/>
      <c r="L30" s="58">
        <f t="shared" si="9"/>
        <v>3298641.56275417</v>
      </c>
      <c r="M30" s="58">
        <f t="shared" si="9"/>
        <v>1035486.52244365</v>
      </c>
      <c r="N30" s="37"/>
      <c r="O30" s="12" t="s">
        <v>49</v>
      </c>
      <c r="P30" s="12" t="s">
        <v>43</v>
      </c>
      <c r="Q30" s="12">
        <f>F12</f>
        <v>285</v>
      </c>
      <c r="R30" s="14">
        <f>H12</f>
        <v>2.98399965482006</v>
      </c>
    </row>
    <row r="31" s="1" customFormat="1" ht="18" customHeight="1" spans="1:18">
      <c r="A31" s="35"/>
      <c r="B31" s="5"/>
      <c r="C31" s="5"/>
      <c r="D31" s="5"/>
      <c r="E31" s="5"/>
      <c r="F31" s="36"/>
      <c r="G31" s="37"/>
      <c r="N31" s="5"/>
      <c r="O31" s="14" t="s">
        <v>51</v>
      </c>
      <c r="P31" s="12" t="s">
        <v>34</v>
      </c>
      <c r="Q31" s="78">
        <f t="shared" si="4"/>
        <v>147</v>
      </c>
      <c r="R31" s="74">
        <f t="shared" si="5"/>
        <v>4.64766543757121</v>
      </c>
    </row>
    <row r="32" s="1" customFormat="1" ht="18" customHeight="1" spans="1:18">
      <c r="A32" s="38"/>
      <c r="B32" s="39"/>
      <c r="C32" s="39"/>
      <c r="D32" s="5"/>
      <c r="E32" s="40"/>
      <c r="F32" s="36"/>
      <c r="G32" s="37"/>
      <c r="H32" s="4"/>
      <c r="I32" s="4"/>
      <c r="J32" s="4"/>
      <c r="K32" s="4"/>
      <c r="M32" s="4"/>
      <c r="N32" s="37"/>
      <c r="O32" s="14" t="s">
        <v>36</v>
      </c>
      <c r="P32" s="14" t="s">
        <v>34</v>
      </c>
      <c r="Q32" s="60">
        <f t="shared" si="4"/>
        <v>81</v>
      </c>
      <c r="R32" s="74">
        <f t="shared" si="5"/>
        <v>8.1729113761903</v>
      </c>
    </row>
    <row r="33" s="1" customFormat="1" ht="18" customHeight="1" spans="1:18">
      <c r="A33" s="38"/>
      <c r="B33" s="41"/>
      <c r="C33" s="41"/>
      <c r="D33" s="41"/>
      <c r="E33" s="41"/>
      <c r="F33" s="41"/>
      <c r="G33" s="37"/>
      <c r="N33" s="5"/>
      <c r="O33" s="37"/>
      <c r="P33" s="37"/>
      <c r="Q33" s="6">
        <f>Q32+Q31+Q28+Q27+Q30+Q26+Q21+Q17+Q13+Q8+Q5+Q29</f>
        <v>10190</v>
      </c>
      <c r="R33" s="1">
        <f>R32+R31+R28+R27+R30+R25+R24+R23+R22+R20+R19+R18+R16+R15+R14+R12+R11+R10+R9+R7+R6+R4+R3+R2+R29</f>
        <v>79.7304638366661</v>
      </c>
    </row>
    <row r="34" s="1" customFormat="1" ht="18" customHeight="1" spans="1:17">
      <c r="A34" s="38"/>
      <c r="B34"/>
      <c r="G34" s="37"/>
      <c r="H34" s="4"/>
      <c r="I34" s="4"/>
      <c r="J34" s="4"/>
      <c r="K34" s="4"/>
      <c r="L34" s="5"/>
      <c r="M34" s="4"/>
      <c r="N34" s="37"/>
      <c r="O34" s="37"/>
      <c r="P34" s="37"/>
      <c r="Q34" s="6"/>
    </row>
    <row r="35" s="1" customFormat="1" ht="18" customHeight="1" spans="1:17">
      <c r="A35" s="38"/>
      <c r="B35"/>
      <c r="C35" s="5"/>
      <c r="D35" s="36"/>
      <c r="E35" s="5"/>
      <c r="F35" s="36"/>
      <c r="G35" s="42"/>
      <c r="H35" s="42"/>
      <c r="I35" s="42"/>
      <c r="J35" s="42"/>
      <c r="K35" s="42"/>
      <c r="L35" s="5"/>
      <c r="M35" s="42"/>
      <c r="N35" s="49"/>
      <c r="O35" s="37"/>
      <c r="P35" s="70"/>
      <c r="Q35" s="37"/>
    </row>
    <row r="36" s="1" customFormat="1" ht="18" customHeight="1" spans="1:16">
      <c r="A36" s="38"/>
      <c r="B36"/>
      <c r="C36" s="43"/>
      <c r="D36" s="5"/>
      <c r="E36" s="5"/>
      <c r="F36" s="5"/>
      <c r="G36" s="42"/>
      <c r="H36" s="42">
        <f>H26+H25+H24+H23+H22+H21+H20+H19+H18+H17+H13+H12+H11+H10+H9+H8+H7+H5+H4+H3+H2+H27+H28+H6+H14</f>
        <v>79.7304638366661</v>
      </c>
      <c r="I36" s="42"/>
      <c r="J36" s="42"/>
      <c r="K36" s="42"/>
      <c r="L36" s="5"/>
      <c r="M36" s="42"/>
      <c r="N36" s="49"/>
      <c r="O36" s="37"/>
      <c r="P36" s="37"/>
    </row>
    <row r="37" s="1" customFormat="1" ht="18" customHeight="1" spans="1:15">
      <c r="A37" s="38"/>
      <c r="B37"/>
      <c r="C37" s="43"/>
      <c r="D37" s="5"/>
      <c r="E37" s="5"/>
      <c r="F37" s="42"/>
      <c r="G37" s="42"/>
      <c r="H37" s="44"/>
      <c r="I37" s="44"/>
      <c r="J37" s="44"/>
      <c r="K37" s="44"/>
      <c r="L37" s="5"/>
      <c r="M37" s="44"/>
      <c r="N37" s="49"/>
      <c r="O37" s="49"/>
    </row>
    <row r="38" s="1" customFormat="1" ht="18" customHeight="1" spans="1:15">
      <c r="A38" s="45"/>
      <c r="B38"/>
      <c r="C38" s="43"/>
      <c r="D38" s="5"/>
      <c r="E38" s="5"/>
      <c r="F38" s="42"/>
      <c r="G38" s="5"/>
      <c r="H38" s="5"/>
      <c r="I38" s="5"/>
      <c r="J38" s="5"/>
      <c r="K38" s="5"/>
      <c r="L38" s="5"/>
      <c r="M38" s="5"/>
      <c r="N38" s="49"/>
      <c r="O38" s="49"/>
    </row>
    <row r="39" s="1" customFormat="1" ht="18" customHeight="1" spans="1:15">
      <c r="A39" s="45"/>
      <c r="B39"/>
      <c r="C39" s="43"/>
      <c r="D39" s="5"/>
      <c r="E39" s="5"/>
      <c r="F39" s="5"/>
      <c r="G39" s="5"/>
      <c r="H39" s="46"/>
      <c r="I39" s="46"/>
      <c r="J39" s="46"/>
      <c r="K39" s="46"/>
      <c r="L39" s="5"/>
      <c r="M39" s="46"/>
      <c r="N39" s="46"/>
      <c r="O39" s="49"/>
    </row>
    <row r="40" s="1" customFormat="1" ht="18" customHeight="1" spans="1:16">
      <c r="A40" s="45"/>
      <c r="B40"/>
      <c r="C40" s="43"/>
      <c r="D40" s="42"/>
      <c r="E40" s="5"/>
      <c r="F40" s="42"/>
      <c r="G40" s="42"/>
      <c r="H40" s="42"/>
      <c r="I40" s="42"/>
      <c r="J40" s="42"/>
      <c r="K40" s="42"/>
      <c r="L40" s="5"/>
      <c r="M40" s="42"/>
      <c r="N40" s="5"/>
      <c r="O40" s="37"/>
      <c r="P40" s="6"/>
    </row>
    <row r="41" s="1" customFormat="1" ht="18" customHeight="1" spans="1:16">
      <c r="A41" s="45"/>
      <c r="B41" s="5"/>
      <c r="C41" s="5"/>
      <c r="D41" s="42"/>
      <c r="E41" s="5"/>
      <c r="F41" s="42"/>
      <c r="G41" s="5"/>
      <c r="H41" s="47"/>
      <c r="I41" s="47"/>
      <c r="J41" s="47"/>
      <c r="K41" s="47"/>
      <c r="L41" s="5"/>
      <c r="M41" s="47"/>
      <c r="N41" s="47"/>
      <c r="O41" s="5"/>
      <c r="P41" s="6"/>
    </row>
    <row r="42" s="1" customFormat="1" ht="18" customHeight="1" spans="1:15">
      <c r="A42" s="45"/>
      <c r="B42" s="5"/>
      <c r="C42" s="5"/>
      <c r="D42" s="42"/>
      <c r="E42" s="5"/>
      <c r="F42" s="42"/>
      <c r="G42" s="5"/>
      <c r="H42" s="48"/>
      <c r="I42" s="48"/>
      <c r="J42" s="48"/>
      <c r="K42" s="48"/>
      <c r="L42" s="37"/>
      <c r="M42" s="48"/>
      <c r="N42" s="48"/>
      <c r="O42" s="5"/>
    </row>
    <row r="43" s="1" customFormat="1" ht="18" customHeight="1" spans="1:14">
      <c r="A43" s="38" t="s">
        <v>60</v>
      </c>
      <c r="B43" s="42"/>
      <c r="C43" s="42"/>
      <c r="D43" s="42"/>
      <c r="E43" s="42"/>
      <c r="F43" s="42"/>
      <c r="G43" s="5"/>
      <c r="H43" s="48"/>
      <c r="I43" s="48"/>
      <c r="J43" s="48"/>
      <c r="K43" s="48"/>
      <c r="L43" s="37"/>
      <c r="M43" s="48"/>
      <c r="N43" s="48"/>
    </row>
    <row r="44" s="1" customFormat="1" ht="18" customHeight="1" spans="1:14">
      <c r="A44" s="49" t="s">
        <v>61</v>
      </c>
      <c r="B44" s="49" t="s">
        <v>62</v>
      </c>
      <c r="C44" s="49" t="s">
        <v>63</v>
      </c>
      <c r="D44" s="5"/>
      <c r="E44" s="5"/>
      <c r="F44" s="42"/>
      <c r="G44" s="42"/>
      <c r="H44" s="42"/>
      <c r="I44" s="42"/>
      <c r="J44" s="42"/>
      <c r="K44" s="42"/>
      <c r="L44" s="70"/>
      <c r="M44" s="42"/>
      <c r="N44" s="5"/>
    </row>
    <row r="45" s="1" customFormat="1" ht="18" customHeight="1" spans="1:15">
      <c r="A45" s="49" t="s">
        <v>64</v>
      </c>
      <c r="B45" s="49" t="s">
        <v>65</v>
      </c>
      <c r="C45" s="49">
        <v>6.97487235</v>
      </c>
      <c r="D45" s="5"/>
      <c r="E45" s="5"/>
      <c r="F45" s="5"/>
      <c r="G45" s="5"/>
      <c r="H45" s="46"/>
      <c r="I45" s="46"/>
      <c r="J45" s="46"/>
      <c r="K45" s="46"/>
      <c r="L45" s="42"/>
      <c r="M45" s="46"/>
      <c r="N45" s="46"/>
      <c r="O45" s="37"/>
    </row>
    <row r="46" s="1" customFormat="1" ht="18" customHeight="1" spans="1:17">
      <c r="A46" s="49" t="s">
        <v>66</v>
      </c>
      <c r="B46" s="49" t="s">
        <v>67</v>
      </c>
      <c r="C46" s="49">
        <v>0.88897875</v>
      </c>
      <c r="D46" s="5"/>
      <c r="E46" s="5"/>
      <c r="F46" s="5"/>
      <c r="G46" s="47"/>
      <c r="H46" s="37"/>
      <c r="I46" s="37"/>
      <c r="J46" s="37"/>
      <c r="K46" s="37"/>
      <c r="L46" s="5"/>
      <c r="M46" s="37"/>
      <c r="N46" s="37"/>
      <c r="O46" s="37"/>
      <c r="Q46" s="6"/>
    </row>
    <row r="47" s="1" customFormat="1" ht="18" customHeight="1" spans="1:15">
      <c r="A47" s="49" t="s">
        <v>68</v>
      </c>
      <c r="B47" s="49" t="s">
        <v>69</v>
      </c>
      <c r="C47" s="49">
        <v>0.06168455</v>
      </c>
      <c r="D47" s="42"/>
      <c r="E47" s="5"/>
      <c r="F47" s="5"/>
      <c r="G47" s="5"/>
      <c r="H47" s="5"/>
      <c r="I47" s="71"/>
      <c r="J47" s="71"/>
      <c r="K47" s="71"/>
      <c r="L47" s="5"/>
      <c r="M47" s="5"/>
      <c r="N47" s="5"/>
      <c r="O47" s="37"/>
    </row>
    <row r="48" s="1" customFormat="1" ht="18" customHeight="1" spans="1:17">
      <c r="A48" s="49" t="s">
        <v>70</v>
      </c>
      <c r="B48" s="49" t="s">
        <v>71</v>
      </c>
      <c r="C48" s="49">
        <v>1.8962</v>
      </c>
      <c r="D48" s="42"/>
      <c r="E48" s="5"/>
      <c r="F48" s="5"/>
      <c r="G48" s="5"/>
      <c r="H48" s="5"/>
      <c r="I48" s="5"/>
      <c r="J48" s="5"/>
      <c r="K48" s="5"/>
      <c r="L48" s="5"/>
      <c r="M48" s="5"/>
      <c r="N48" s="5"/>
      <c r="O48" s="37"/>
      <c r="Q48" s="6"/>
    </row>
    <row r="49" s="1" customFormat="1" ht="18" customHeight="1" spans="1:14">
      <c r="A49" s="49" t="s">
        <v>72</v>
      </c>
      <c r="B49" s="49" t="s">
        <v>73</v>
      </c>
      <c r="C49" s="49">
        <v>0.2251</v>
      </c>
      <c r="D49" s="42"/>
      <c r="L49" s="5"/>
      <c r="N49" s="5"/>
    </row>
    <row r="50" s="1" customFormat="1" ht="18" customHeight="1" spans="1:14">
      <c r="A50" s="49" t="s">
        <v>74</v>
      </c>
      <c r="B50" s="49" t="s">
        <v>75</v>
      </c>
      <c r="C50" s="49">
        <v>5.03621405</v>
      </c>
      <c r="D50" s="42"/>
      <c r="F50" s="3"/>
      <c r="G50" s="4"/>
      <c r="H50" s="5"/>
      <c r="I50" s="5"/>
      <c r="J50" s="5"/>
      <c r="K50" s="5"/>
      <c r="L50" s="5"/>
      <c r="M50" s="5"/>
      <c r="N50" s="5"/>
    </row>
    <row r="51" s="1" customFormat="1" ht="18" customHeight="1" spans="1:14">
      <c r="A51" s="49" t="s">
        <v>76</v>
      </c>
      <c r="B51" s="49" t="s">
        <v>77</v>
      </c>
      <c r="C51" s="49">
        <v>0.2093</v>
      </c>
      <c r="F51" s="3"/>
      <c r="G51" s="4"/>
      <c r="H51" s="5"/>
      <c r="I51" s="5"/>
      <c r="J51" s="5"/>
      <c r="K51" s="5"/>
      <c r="L51" s="5"/>
      <c r="M51" s="5"/>
      <c r="N51" s="5"/>
    </row>
    <row r="52" s="1" customFormat="1" ht="18" customHeight="1" spans="1:17">
      <c r="A52" s="49" t="s">
        <v>78</v>
      </c>
      <c r="B52" s="49" t="s">
        <v>79</v>
      </c>
      <c r="C52" s="49">
        <v>0.8637</v>
      </c>
      <c r="F52" s="3"/>
      <c r="G52" s="4"/>
      <c r="H52" s="5"/>
      <c r="I52" s="5"/>
      <c r="J52" s="5"/>
      <c r="K52" s="5"/>
      <c r="L52" s="5"/>
      <c r="M52" s="5"/>
      <c r="N52" s="5"/>
      <c r="Q52" s="6"/>
    </row>
    <row r="53" s="1" customFormat="1" ht="18" customHeight="1" spans="1:17">
      <c r="A53" s="49" t="s">
        <v>80</v>
      </c>
      <c r="B53" s="49" t="s">
        <v>81</v>
      </c>
      <c r="C53" s="49">
        <v>1.6659</v>
      </c>
      <c r="N53" s="5"/>
      <c r="Q53" s="6"/>
    </row>
    <row r="54" s="1" customFormat="1" ht="18" customHeight="1" spans="1:17">
      <c r="A54" s="49" t="s">
        <v>82</v>
      </c>
      <c r="B54" s="49" t="s">
        <v>83</v>
      </c>
      <c r="C54" s="49">
        <v>7.90901855</v>
      </c>
      <c r="N54" s="5"/>
      <c r="Q54" s="6"/>
    </row>
    <row r="55" spans="1:7">
      <c r="A55" s="49" t="s">
        <v>84</v>
      </c>
      <c r="B55" s="49" t="s">
        <v>85</v>
      </c>
      <c r="C55" s="49">
        <v>0.000457</v>
      </c>
      <c r="F55" s="1"/>
      <c r="G55" s="1"/>
    </row>
    <row r="56" ht="15.6" spans="1:3">
      <c r="A56" s="49" t="s">
        <v>86</v>
      </c>
      <c r="B56" s="49" t="s">
        <v>87</v>
      </c>
      <c r="C56" s="49">
        <v>1.8567</v>
      </c>
    </row>
    <row r="57" ht="15.6" spans="1:3">
      <c r="A57" s="49" t="s">
        <v>88</v>
      </c>
      <c r="B57" s="49" t="s">
        <v>89</v>
      </c>
      <c r="C57" s="49">
        <v>4.9463</v>
      </c>
    </row>
    <row r="58" ht="15.6" spans="1:3">
      <c r="A58" s="49" t="s">
        <v>90</v>
      </c>
      <c r="B58" s="49" t="s">
        <v>91</v>
      </c>
      <c r="C58" s="49">
        <v>8.8875867</v>
      </c>
    </row>
  </sheetData>
  <mergeCells count="24">
    <mergeCell ref="B30:D30"/>
    <mergeCell ref="A2:A15"/>
    <mergeCell ref="A17:A30"/>
    <mergeCell ref="B3:B4"/>
    <mergeCell ref="B5:B7"/>
    <mergeCell ref="B8:B11"/>
    <mergeCell ref="B12:B13"/>
    <mergeCell ref="B17:B18"/>
    <mergeCell ref="B19:B23"/>
    <mergeCell ref="B24:B27"/>
    <mergeCell ref="C3:C4"/>
    <mergeCell ref="C5:C7"/>
    <mergeCell ref="C8:C11"/>
    <mergeCell ref="C12:C13"/>
    <mergeCell ref="C17:C18"/>
    <mergeCell ref="C19:C23"/>
    <mergeCell ref="C24:C27"/>
    <mergeCell ref="O2:O5"/>
    <mergeCell ref="O6:O8"/>
    <mergeCell ref="O9:O13"/>
    <mergeCell ref="O14:O17"/>
    <mergeCell ref="O18:O21"/>
    <mergeCell ref="O22:O26"/>
    <mergeCell ref="O27:O29"/>
  </mergeCells>
  <conditionalFormatting sqref="Q2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{31e9e6fa-58bb-4c61-92d6-5bdb84a2de37}</x14:id>
        </ext>
      </extLst>
    </cfRule>
  </conditionalFormatting>
  <conditionalFormatting sqref="Q2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{9b9ca4cd-9665-4e68-824d-bfe2944d9126}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{fda0651c-fa19-4c94-9aac-b6fd739a5d34}</x14:id>
        </ext>
      </extLst>
    </cfRule>
  </conditionalFormatting>
  <conditionalFormatting sqref="R31">
    <cfRule type="aboveAverage" dxfId="0" priority="16"/>
    <cfRule type="aboveAverage" dxfId="1" priority="15" aboveAverage="0"/>
  </conditionalFormatting>
  <conditionalFormatting sqref="R32">
    <cfRule type="aboveAverage" dxfId="0" priority="2"/>
    <cfRule type="aboveAverage" dxfId="1" priority="1" aboveAverage="0"/>
  </conditionalFormatting>
  <conditionalFormatting sqref="Q2:Q5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{8fdcf3de-cd09-4264-8dce-430d7bc4dafa}</x14:id>
        </ext>
      </extLst>
    </cfRule>
  </conditionalFormatting>
  <conditionalFormatting sqref="Q6:Q8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{7fbfe3e1-bfe8-496f-b22d-be99c618decb}</x14:id>
        </ext>
      </extLst>
    </cfRule>
  </conditionalFormatting>
  <conditionalFormatting sqref="Q9:Q1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{d190899f-b1d3-4462-a673-8c58cdfe4e27}</x14:id>
        </ext>
      </extLst>
    </cfRule>
  </conditionalFormatting>
  <conditionalFormatting sqref="Q14:Q17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{5dd86388-6984-4072-b00a-184ab3aef09a}</x14:id>
        </ext>
      </extLst>
    </cfRule>
  </conditionalFormatting>
  <conditionalFormatting sqref="Q18:Q2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{2cefe79c-9c7b-47da-9f14-6f567d2980c5}</x14:id>
        </ext>
      </extLst>
    </cfRule>
  </conditionalFormatting>
  <conditionalFormatting sqref="Q22:Q2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{c843aa19-6625-44a6-b635-63ee60ce195b}</x14:id>
        </ext>
      </extLst>
    </cfRule>
  </conditionalFormatting>
  <conditionalFormatting sqref="Q23:Q2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{d13efda1-f634-4704-ad6b-8c4481635738}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{366ce7f1-7965-4b75-8989-8bef176cfcb3}</x14:id>
        </ext>
      </extLst>
    </cfRule>
  </conditionalFormatting>
  <conditionalFormatting sqref="R3:R4">
    <cfRule type="aboveAverage" dxfId="0" priority="24"/>
    <cfRule type="aboveAverage" dxfId="1" priority="23" aboveAverage="0"/>
  </conditionalFormatting>
  <conditionalFormatting sqref="R6:R7">
    <cfRule type="aboveAverage" dxfId="0" priority="22"/>
    <cfRule type="aboveAverage" dxfId="1" priority="21" aboveAverage="0"/>
  </conditionalFormatting>
  <conditionalFormatting sqref="R9:R12">
    <cfRule type="aboveAverage" dxfId="0" priority="18"/>
    <cfRule type="aboveAverage" dxfId="1" priority="17" aboveAverage="0"/>
  </conditionalFormatting>
  <conditionalFormatting sqref="R14:R16">
    <cfRule type="aboveAverage" dxfId="0" priority="20"/>
    <cfRule type="aboveAverage" dxfId="1" priority="19" aboveAverage="0"/>
  </conditionalFormatting>
  <conditionalFormatting sqref="R18:R21">
    <cfRule type="aboveAverage" dxfId="0" priority="14"/>
    <cfRule type="aboveAverage" dxfId="1" priority="13" aboveAverage="0"/>
  </conditionalFormatting>
  <conditionalFormatting sqref="R22:R25">
    <cfRule type="aboveAverage" dxfId="0" priority="28"/>
    <cfRule type="aboveAverage" dxfId="1" priority="27" aboveAverage="0"/>
  </conditionalFormatting>
  <conditionalFormatting sqref="Q22 Q2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{d028a696-5cd9-45e3-b4be-444a23ad9717}</x14:id>
        </ext>
      </extLst>
    </cfRule>
  </conditionalFormatting>
  <pageMargins left="0.75" right="0.75" top="1" bottom="1" header="0.511805555555556" footer="0.511805555555556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e9e6fa-58bb-4c61-92d6-5bdb84a2de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type="dataBar" id="{9b9ca4cd-9665-4e68-824d-bfe2944d91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fda0651c-fa19-4c94-9aac-b6fd739a5d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type="dataBar" id="{8fdcf3de-cd09-4264-8dce-430d7bc4da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type="dataBar" id="{7fbfe3e1-bfe8-496f-b22d-be99c618de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type="dataBar" id="{d190899f-b1d3-4462-a673-8c58cdfe4e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type="dataBar" id="{5dd86388-6984-4072-b00a-184ab3aef0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type="dataBar" id="{2cefe79c-9c7b-47da-9f14-6f567d2980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type="dataBar" id="{c843aa19-6625-44a6-b635-63ee60ce19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type="dataBar" id="{d13efda1-f634-4704-ad6b-8c44816357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66ce7f1-7965-4b75-8989-8bef176cfc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type="dataBar" id="{d028a696-5cd9-45e3-b4be-444a23ad97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8"/>
  <sheetViews>
    <sheetView tabSelected="1" workbookViewId="0">
      <selection activeCell="L34" sqref="L34"/>
    </sheetView>
  </sheetViews>
  <sheetFormatPr defaultColWidth="9" defaultRowHeight="17.4"/>
  <cols>
    <col min="1" max="1" width="9.5" style="2" customWidth="1"/>
    <col min="2" max="2" width="12.6296296296296" style="1" customWidth="1"/>
    <col min="3" max="3" width="11.25" style="1" customWidth="1"/>
    <col min="4" max="4" width="10" style="1" customWidth="1"/>
    <col min="5" max="5" width="10.1296296296296" style="1" customWidth="1"/>
    <col min="6" max="6" width="8.5" style="3" customWidth="1"/>
    <col min="7" max="7" width="11.25" style="4" customWidth="1"/>
    <col min="8" max="8" width="9.62962962962963" style="1" customWidth="1"/>
    <col min="9" max="9" width="8.62962962962963" style="1" customWidth="1"/>
    <col min="10" max="10" width="10" style="1" customWidth="1"/>
    <col min="11" max="11" width="10.75" style="1" customWidth="1"/>
    <col min="12" max="12" width="16.5555555555556" style="1" customWidth="1"/>
    <col min="13" max="13" width="19.7777777777778" style="1" customWidth="1"/>
    <col min="14" max="14" width="13.3796296296296" style="5" customWidth="1"/>
    <col min="15" max="15" width="12.5" style="1" customWidth="1"/>
    <col min="16" max="16" width="13.3796296296296" style="1" customWidth="1"/>
    <col min="17" max="17" width="19.3796296296296" style="6" customWidth="1"/>
    <col min="18" max="18" width="13.6296296296296" style="1" customWidth="1"/>
    <col min="19" max="19" width="9" style="1"/>
  </cols>
  <sheetData>
    <row r="1" s="1" customFormat="1" ht="18" customHeight="1" spans="1:18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50" t="s">
        <v>16</v>
      </c>
      <c r="J1" s="51" t="s">
        <v>17</v>
      </c>
      <c r="K1" s="52" t="s">
        <v>18</v>
      </c>
      <c r="L1" s="53" t="s">
        <v>3</v>
      </c>
      <c r="M1" s="54" t="s">
        <v>4</v>
      </c>
      <c r="N1" s="55"/>
      <c r="O1" s="56" t="s">
        <v>11</v>
      </c>
      <c r="P1" s="56" t="s">
        <v>9</v>
      </c>
      <c r="Q1" s="72" t="s">
        <v>13</v>
      </c>
      <c r="R1" s="73" t="s">
        <v>15</v>
      </c>
    </row>
    <row r="2" s="1" customFormat="1" ht="18" customHeight="1" spans="1:18">
      <c r="A2" s="11">
        <v>43433</v>
      </c>
      <c r="B2" s="12" t="s">
        <v>19</v>
      </c>
      <c r="C2" s="12">
        <f>F2</f>
        <v>902</v>
      </c>
      <c r="D2" s="12" t="s">
        <v>20</v>
      </c>
      <c r="E2" s="12">
        <v>851</v>
      </c>
      <c r="F2" s="12">
        <v>902</v>
      </c>
      <c r="G2" s="13">
        <f t="shared" ref="G2:G14" si="0">F2-E2</f>
        <v>51</v>
      </c>
      <c r="H2" s="14">
        <v>3.51880627654004</v>
      </c>
      <c r="I2" s="27">
        <v>47</v>
      </c>
      <c r="J2" s="27">
        <v>470</v>
      </c>
      <c r="K2" s="14">
        <v>1.91914893617021</v>
      </c>
      <c r="L2" s="57">
        <v>277964.02</v>
      </c>
      <c r="M2" s="58">
        <v>78993.84</v>
      </c>
      <c r="N2" s="37"/>
      <c r="O2" s="12" t="s">
        <v>21</v>
      </c>
      <c r="P2" s="12" t="s">
        <v>22</v>
      </c>
      <c r="Q2" s="60">
        <f>F3</f>
        <v>3302</v>
      </c>
      <c r="R2" s="74">
        <f>H3</f>
        <v>3.06153555545045</v>
      </c>
    </row>
    <row r="3" s="1" customFormat="1" ht="18" customHeight="1" spans="1:18">
      <c r="A3" s="15"/>
      <c r="B3" s="12" t="s">
        <v>23</v>
      </c>
      <c r="C3" s="16">
        <f>F3+F4</f>
        <v>3492</v>
      </c>
      <c r="D3" s="12" t="s">
        <v>21</v>
      </c>
      <c r="E3" s="12">
        <v>3654</v>
      </c>
      <c r="F3" s="12">
        <v>3302</v>
      </c>
      <c r="G3" s="17">
        <f t="shared" si="0"/>
        <v>-352</v>
      </c>
      <c r="H3" s="14">
        <v>3.06153555545045</v>
      </c>
      <c r="I3" s="12">
        <v>68</v>
      </c>
      <c r="J3" s="12">
        <v>719</v>
      </c>
      <c r="K3" s="14">
        <v>4.59248956884562</v>
      </c>
      <c r="L3" s="1">
        <v>1031132.0023</v>
      </c>
      <c r="M3" s="58">
        <v>336802.23</v>
      </c>
      <c r="N3" s="49"/>
      <c r="O3" s="12"/>
      <c r="P3" s="12" t="s">
        <v>24</v>
      </c>
      <c r="Q3" s="60">
        <f>F17</f>
        <v>830</v>
      </c>
      <c r="R3" s="14">
        <f>H17</f>
        <v>2.7</v>
      </c>
    </row>
    <row r="4" s="1" customFormat="1" ht="18" customHeight="1" spans="1:18">
      <c r="A4" s="15"/>
      <c r="B4" s="12"/>
      <c r="C4" s="18"/>
      <c r="D4" s="12" t="s">
        <v>25</v>
      </c>
      <c r="E4" s="12">
        <v>186</v>
      </c>
      <c r="F4" s="12">
        <v>190</v>
      </c>
      <c r="G4" s="17">
        <f t="shared" si="0"/>
        <v>4</v>
      </c>
      <c r="H4" s="14">
        <v>3.92690099050302</v>
      </c>
      <c r="I4" s="12">
        <v>0</v>
      </c>
      <c r="J4" s="12">
        <v>48</v>
      </c>
      <c r="K4" s="14">
        <v>3.95833333333333</v>
      </c>
      <c r="L4" s="57">
        <v>73138.0597199998</v>
      </c>
      <c r="M4" s="58">
        <v>18624.88</v>
      </c>
      <c r="N4" s="49"/>
      <c r="O4" s="12"/>
      <c r="P4" s="12" t="s">
        <v>26</v>
      </c>
      <c r="Q4" s="75">
        <f>F19</f>
        <v>517</v>
      </c>
      <c r="R4" s="64">
        <f>H19</f>
        <v>2.54145024157618</v>
      </c>
    </row>
    <row r="5" s="1" customFormat="1" ht="18" customHeight="1" spans="1:18">
      <c r="A5" s="15"/>
      <c r="B5" s="16" t="s">
        <v>27</v>
      </c>
      <c r="C5" s="16">
        <f>F5+F6+F7</f>
        <v>495</v>
      </c>
      <c r="D5" s="12" t="s">
        <v>28</v>
      </c>
      <c r="E5" s="12">
        <v>337</v>
      </c>
      <c r="F5" s="12">
        <v>440</v>
      </c>
      <c r="G5" s="13">
        <f t="shared" si="0"/>
        <v>103</v>
      </c>
      <c r="H5" s="14">
        <v>2.50945562655477</v>
      </c>
      <c r="I5" s="12">
        <v>15</v>
      </c>
      <c r="J5" s="12">
        <v>121</v>
      </c>
      <c r="K5" s="14">
        <v>3.63636363636364</v>
      </c>
      <c r="L5" s="1">
        <v>196458.38</v>
      </c>
      <c r="M5" s="58">
        <v>78287.25</v>
      </c>
      <c r="N5" s="37"/>
      <c r="O5" s="12"/>
      <c r="P5" s="23" t="s">
        <v>29</v>
      </c>
      <c r="Q5" s="76">
        <f>SUM(Q2:Q4)</f>
        <v>4649</v>
      </c>
      <c r="R5" s="77">
        <f>AVERAGE(R2:R4)</f>
        <v>2.76766193234221</v>
      </c>
    </row>
    <row r="6" s="1" customFormat="1" ht="18" customHeight="1" spans="1:18">
      <c r="A6" s="15"/>
      <c r="B6" s="19"/>
      <c r="C6" s="19"/>
      <c r="D6" s="12" t="s">
        <v>30</v>
      </c>
      <c r="E6" s="12">
        <v>18</v>
      </c>
      <c r="F6" s="12">
        <v>29</v>
      </c>
      <c r="G6" s="13">
        <f t="shared" si="0"/>
        <v>11</v>
      </c>
      <c r="H6" s="14">
        <v>1.66</v>
      </c>
      <c r="I6" s="12">
        <v>0</v>
      </c>
      <c r="J6" s="12">
        <v>27</v>
      </c>
      <c r="K6" s="14">
        <v>1.07</v>
      </c>
      <c r="L6" s="57">
        <v>5527.59</v>
      </c>
      <c r="M6" s="58">
        <v>3322.13</v>
      </c>
      <c r="N6" s="37"/>
      <c r="O6" s="12" t="s">
        <v>25</v>
      </c>
      <c r="P6" s="12" t="s">
        <v>22</v>
      </c>
      <c r="Q6" s="60">
        <f>F4</f>
        <v>190</v>
      </c>
      <c r="R6" s="14">
        <f>H4</f>
        <v>3.92690099050302</v>
      </c>
    </row>
    <row r="7" s="1" customFormat="1" ht="18" customHeight="1" spans="1:18">
      <c r="A7" s="15"/>
      <c r="B7" s="18"/>
      <c r="C7" s="18"/>
      <c r="D7" s="12" t="s">
        <v>31</v>
      </c>
      <c r="E7" s="12">
        <v>24</v>
      </c>
      <c r="F7" s="12">
        <v>26</v>
      </c>
      <c r="G7" s="13">
        <f t="shared" si="0"/>
        <v>2</v>
      </c>
      <c r="H7" s="14">
        <v>1.71</v>
      </c>
      <c r="I7" s="12">
        <v>2</v>
      </c>
      <c r="J7" s="12">
        <v>21</v>
      </c>
      <c r="K7" s="14">
        <v>1.24</v>
      </c>
      <c r="L7" s="57">
        <v>9226.34</v>
      </c>
      <c r="M7" s="58">
        <v>5398.2</v>
      </c>
      <c r="O7" s="12"/>
      <c r="P7" s="12" t="s">
        <v>26</v>
      </c>
      <c r="Q7" s="75">
        <f>F20</f>
        <v>52</v>
      </c>
      <c r="R7" s="65">
        <f>H20</f>
        <v>3.66905280137419</v>
      </c>
    </row>
    <row r="8" s="1" customFormat="1" ht="18" customHeight="1" spans="1:18">
      <c r="A8" s="15"/>
      <c r="B8" s="16" t="s">
        <v>32</v>
      </c>
      <c r="C8" s="16">
        <f>F8+F9+F10+F11</f>
        <v>1024</v>
      </c>
      <c r="D8" s="12" t="s">
        <v>33</v>
      </c>
      <c r="E8" s="12">
        <v>640</v>
      </c>
      <c r="F8" s="12">
        <v>547</v>
      </c>
      <c r="G8" s="17">
        <f t="shared" si="0"/>
        <v>-93</v>
      </c>
      <c r="H8" s="14">
        <v>3.4593037934131</v>
      </c>
      <c r="I8" s="12">
        <v>33</v>
      </c>
      <c r="J8" s="12">
        <v>234</v>
      </c>
      <c r="K8" s="14">
        <v>2.33760683760684</v>
      </c>
      <c r="L8" s="57">
        <v>144693.13</v>
      </c>
      <c r="M8" s="58">
        <v>41827.24</v>
      </c>
      <c r="N8" s="37"/>
      <c r="O8" s="12"/>
      <c r="P8" s="23" t="s">
        <v>29</v>
      </c>
      <c r="Q8" s="76">
        <f>SUM(Q6:Q7)</f>
        <v>242</v>
      </c>
      <c r="R8" s="77">
        <f>AVERAGE(R6:R7)</f>
        <v>3.7979768959386</v>
      </c>
    </row>
    <row r="9" s="1" customFormat="1" ht="18" customHeight="1" spans="1:18">
      <c r="A9" s="15"/>
      <c r="B9" s="19"/>
      <c r="C9" s="19"/>
      <c r="D9" s="12" t="s">
        <v>31</v>
      </c>
      <c r="E9" s="12">
        <v>241</v>
      </c>
      <c r="F9" s="12">
        <v>241</v>
      </c>
      <c r="G9" s="17">
        <f t="shared" si="0"/>
        <v>0</v>
      </c>
      <c r="H9" s="14">
        <v>3.54685931385073</v>
      </c>
      <c r="I9" s="12">
        <v>24</v>
      </c>
      <c r="J9" s="12">
        <v>122</v>
      </c>
      <c r="K9" s="14">
        <v>1.97540983606557</v>
      </c>
      <c r="L9" s="57">
        <v>72603.82</v>
      </c>
      <c r="M9" s="58">
        <v>20469.89</v>
      </c>
      <c r="N9" s="37"/>
      <c r="O9" s="59" t="s">
        <v>31</v>
      </c>
      <c r="P9" s="12" t="s">
        <v>34</v>
      </c>
      <c r="Q9" s="75">
        <f>F9</f>
        <v>241</v>
      </c>
      <c r="R9" s="74">
        <f>H9</f>
        <v>3.54685931385073</v>
      </c>
    </row>
    <row r="10" s="1" customFormat="1" ht="18" customHeight="1" spans="1:18">
      <c r="A10" s="15"/>
      <c r="B10" s="19"/>
      <c r="C10" s="19"/>
      <c r="D10" s="12" t="s">
        <v>35</v>
      </c>
      <c r="E10" s="12">
        <v>147</v>
      </c>
      <c r="F10" s="12">
        <v>160</v>
      </c>
      <c r="G10" s="17">
        <f t="shared" si="0"/>
        <v>13</v>
      </c>
      <c r="H10" s="14">
        <v>4.92842253315483</v>
      </c>
      <c r="I10" s="12">
        <v>24</v>
      </c>
      <c r="J10" s="12">
        <v>104</v>
      </c>
      <c r="K10" s="14">
        <v>1.53846153846154</v>
      </c>
      <c r="L10" s="57">
        <v>93838.2</v>
      </c>
      <c r="M10" s="58">
        <v>19040.21</v>
      </c>
      <c r="N10" s="37"/>
      <c r="O10" s="59"/>
      <c r="P10" s="12" t="s">
        <v>26</v>
      </c>
      <c r="Q10" s="75">
        <f>F21</f>
        <v>287</v>
      </c>
      <c r="R10" s="65">
        <f>H21</f>
        <v>2.70421933670952</v>
      </c>
    </row>
    <row r="11" s="1" customFormat="1" ht="18" customHeight="1" spans="1:18">
      <c r="A11" s="15"/>
      <c r="B11" s="19"/>
      <c r="C11" s="19"/>
      <c r="D11" s="12" t="s">
        <v>36</v>
      </c>
      <c r="E11" s="12">
        <v>81</v>
      </c>
      <c r="F11" s="12">
        <v>76</v>
      </c>
      <c r="G11" s="17">
        <f t="shared" si="0"/>
        <v>-5</v>
      </c>
      <c r="H11" s="14">
        <v>9.14879295583425</v>
      </c>
      <c r="I11" s="12">
        <v>3</v>
      </c>
      <c r="J11" s="12">
        <v>31</v>
      </c>
      <c r="K11" s="14">
        <v>2.45161290322581</v>
      </c>
      <c r="L11" s="1">
        <v>51078.26</v>
      </c>
      <c r="M11" s="58">
        <v>5583.06</v>
      </c>
      <c r="N11" s="37"/>
      <c r="O11" s="59"/>
      <c r="P11" s="12" t="s">
        <v>37</v>
      </c>
      <c r="Q11" s="78">
        <f>F26</f>
        <v>74</v>
      </c>
      <c r="R11" s="74">
        <f>H26</f>
        <v>2.67961106499628</v>
      </c>
    </row>
    <row r="12" s="1" customFormat="1" ht="18" customHeight="1" spans="1:18">
      <c r="A12" s="15"/>
      <c r="B12" s="16" t="s">
        <v>38</v>
      </c>
      <c r="C12" s="16">
        <f>F12+F13</f>
        <v>235</v>
      </c>
      <c r="D12" s="12" t="s">
        <v>39</v>
      </c>
      <c r="E12" s="12">
        <v>285</v>
      </c>
      <c r="F12" s="12">
        <v>220</v>
      </c>
      <c r="G12" s="13">
        <f t="shared" si="0"/>
        <v>-65</v>
      </c>
      <c r="H12" s="20">
        <v>2.45955196946076</v>
      </c>
      <c r="I12" s="60">
        <v>12</v>
      </c>
      <c r="J12" s="60">
        <v>56</v>
      </c>
      <c r="K12" s="14">
        <v>3.92857142857143</v>
      </c>
      <c r="L12" s="61">
        <v>109397.802</v>
      </c>
      <c r="M12" s="58">
        <v>44478.751967166</v>
      </c>
      <c r="N12" s="37"/>
      <c r="O12" s="59"/>
      <c r="P12" s="12" t="s">
        <v>40</v>
      </c>
      <c r="Q12" s="78">
        <f>F7</f>
        <v>26</v>
      </c>
      <c r="R12" s="74">
        <f>H7</f>
        <v>1.71</v>
      </c>
    </row>
    <row r="13" s="1" customFormat="1" ht="18" customHeight="1" spans="1:18">
      <c r="A13" s="15"/>
      <c r="B13" s="18"/>
      <c r="C13" s="18"/>
      <c r="D13" s="12" t="s">
        <v>28</v>
      </c>
      <c r="E13" s="12">
        <v>17</v>
      </c>
      <c r="F13" s="12">
        <v>15</v>
      </c>
      <c r="G13" s="13">
        <f t="shared" si="0"/>
        <v>-2</v>
      </c>
      <c r="H13" s="20">
        <v>1.92466015650121</v>
      </c>
      <c r="I13" s="60">
        <v>5</v>
      </c>
      <c r="J13" s="60">
        <v>19</v>
      </c>
      <c r="K13" s="14">
        <v>0.789473684210526</v>
      </c>
      <c r="L13" s="21">
        <v>6458.372385</v>
      </c>
      <c r="M13" s="58">
        <v>3355.591044572</v>
      </c>
      <c r="N13" s="37"/>
      <c r="O13" s="59"/>
      <c r="P13" s="23" t="s">
        <v>29</v>
      </c>
      <c r="Q13" s="60">
        <f>SUM(Q9:Q12)</f>
        <v>628</v>
      </c>
      <c r="R13" s="77">
        <f>AVERAGE(R9:R11)</f>
        <v>2.97689657185218</v>
      </c>
    </row>
    <row r="14" s="1" customFormat="1" ht="18" customHeight="1" spans="1:18">
      <c r="A14" s="15"/>
      <c r="B14" s="18" t="s">
        <v>99</v>
      </c>
      <c r="C14" s="18">
        <f>F14</f>
        <v>33</v>
      </c>
      <c r="D14" s="12" t="s">
        <v>30</v>
      </c>
      <c r="E14" s="12">
        <v>52</v>
      </c>
      <c r="F14" s="12">
        <v>33</v>
      </c>
      <c r="G14" s="13">
        <f t="shared" si="0"/>
        <v>-19</v>
      </c>
      <c r="H14" s="21">
        <v>0.873061458931648</v>
      </c>
      <c r="I14" s="60">
        <v>26</v>
      </c>
      <c r="J14" s="60">
        <v>98</v>
      </c>
      <c r="K14" s="62">
        <v>0.336734693877551</v>
      </c>
      <c r="L14" s="21">
        <v>10601.805972</v>
      </c>
      <c r="M14" s="58">
        <v>12143.25276135</v>
      </c>
      <c r="N14" s="37"/>
      <c r="O14" s="12" t="s">
        <v>33</v>
      </c>
      <c r="P14" s="12" t="s">
        <v>34</v>
      </c>
      <c r="Q14" s="78">
        <f>F8</f>
        <v>547</v>
      </c>
      <c r="R14" s="74">
        <f>H8</f>
        <v>3.4593037934131</v>
      </c>
    </row>
    <row r="15" s="1" customFormat="1" ht="18" customHeight="1" spans="1:18">
      <c r="A15" s="22"/>
      <c r="B15" s="23" t="s">
        <v>7</v>
      </c>
      <c r="C15" s="23">
        <f t="shared" ref="C15:G15" si="1">SUM(C2:C14)</f>
        <v>6181</v>
      </c>
      <c r="D15" s="23"/>
      <c r="E15" s="23">
        <f t="shared" si="1"/>
        <v>6533</v>
      </c>
      <c r="F15" s="23">
        <f t="shared" si="1"/>
        <v>6181</v>
      </c>
      <c r="G15" s="24">
        <f t="shared" si="1"/>
        <v>-352</v>
      </c>
      <c r="H15" s="25">
        <f>L15/M15</f>
        <v>3.11541993633801</v>
      </c>
      <c r="I15" s="23">
        <f t="shared" ref="I15:M15" si="2">SUM(I2:I14)</f>
        <v>259</v>
      </c>
      <c r="J15" s="23">
        <f t="shared" si="2"/>
        <v>2070</v>
      </c>
      <c r="K15" s="23">
        <f t="shared" si="2"/>
        <v>29.7742063967321</v>
      </c>
      <c r="L15" s="63">
        <f t="shared" si="2"/>
        <v>2082117.782377</v>
      </c>
      <c r="M15" s="63">
        <f t="shared" si="2"/>
        <v>668326.525773088</v>
      </c>
      <c r="N15" s="55"/>
      <c r="O15" s="12"/>
      <c r="P15" s="12" t="s">
        <v>26</v>
      </c>
      <c r="Q15" s="75">
        <f>F22</f>
        <v>106</v>
      </c>
      <c r="R15" s="68">
        <f>H22</f>
        <v>3.12769332004154</v>
      </c>
    </row>
    <row r="16" s="1" customFormat="1" ht="18" customHeight="1" spans="1:18">
      <c r="A16" s="7" t="s">
        <v>8</v>
      </c>
      <c r="B16" s="8" t="s">
        <v>9</v>
      </c>
      <c r="C16" s="9" t="s">
        <v>10</v>
      </c>
      <c r="D16" s="8" t="s">
        <v>11</v>
      </c>
      <c r="E16" s="9" t="s">
        <v>12</v>
      </c>
      <c r="F16" s="8" t="s">
        <v>13</v>
      </c>
      <c r="G16" s="9" t="s">
        <v>14</v>
      </c>
      <c r="H16" s="10" t="s">
        <v>15</v>
      </c>
      <c r="I16" s="50" t="s">
        <v>16</v>
      </c>
      <c r="J16" s="51" t="s">
        <v>17</v>
      </c>
      <c r="K16" s="52" t="s">
        <v>18</v>
      </c>
      <c r="L16" s="53" t="s">
        <v>3</v>
      </c>
      <c r="M16" s="54" t="s">
        <v>4</v>
      </c>
      <c r="N16" s="37"/>
      <c r="O16" s="12"/>
      <c r="P16" s="12" t="s">
        <v>37</v>
      </c>
      <c r="Q16" s="78">
        <f>F25</f>
        <v>63</v>
      </c>
      <c r="R16" s="74">
        <f>H25</f>
        <v>2.47650451688599</v>
      </c>
    </row>
    <row r="17" s="1" customFormat="1" ht="18" customHeight="1" spans="1:18">
      <c r="A17" s="11">
        <v>43433</v>
      </c>
      <c r="B17" s="26" t="s">
        <v>41</v>
      </c>
      <c r="C17" s="26">
        <f>F17+F18</f>
        <v>1270</v>
      </c>
      <c r="D17" s="12" t="s">
        <v>21</v>
      </c>
      <c r="E17" s="27">
        <v>985</v>
      </c>
      <c r="F17" s="27">
        <v>830</v>
      </c>
      <c r="G17" s="13">
        <f t="shared" ref="G17:G28" si="3">F17-E17</f>
        <v>-155</v>
      </c>
      <c r="H17" s="14">
        <v>2.7</v>
      </c>
      <c r="I17" s="12">
        <v>35</v>
      </c>
      <c r="J17" s="12">
        <v>114</v>
      </c>
      <c r="K17" s="14">
        <v>7.3</v>
      </c>
      <c r="L17" s="37">
        <v>212594.14</v>
      </c>
      <c r="M17" s="58">
        <v>78467.4891</v>
      </c>
      <c r="N17" s="37"/>
      <c r="O17" s="12"/>
      <c r="P17" s="23" t="s">
        <v>29</v>
      </c>
      <c r="Q17" s="60">
        <f>SUM(Q14:Q16)</f>
        <v>716</v>
      </c>
      <c r="R17" s="77">
        <f>AVERAGE(R14:R16)</f>
        <v>3.02116721011354</v>
      </c>
    </row>
    <row r="18" s="1" customFormat="1" ht="18" customHeight="1" spans="1:18">
      <c r="A18" s="15"/>
      <c r="B18" s="28"/>
      <c r="C18" s="28"/>
      <c r="D18" s="12" t="s">
        <v>20</v>
      </c>
      <c r="E18" s="27">
        <v>391</v>
      </c>
      <c r="F18" s="27">
        <v>440</v>
      </c>
      <c r="G18" s="13">
        <f t="shared" si="3"/>
        <v>49</v>
      </c>
      <c r="H18" s="14">
        <v>2.5</v>
      </c>
      <c r="I18" s="12">
        <v>31</v>
      </c>
      <c r="J18" s="12">
        <v>66</v>
      </c>
      <c r="K18" s="14">
        <v>6.7</v>
      </c>
      <c r="L18" s="57">
        <v>132607.65</v>
      </c>
      <c r="M18" s="58">
        <v>52720.0443</v>
      </c>
      <c r="N18" s="49"/>
      <c r="O18" s="12" t="s">
        <v>28</v>
      </c>
      <c r="P18" s="12" t="s">
        <v>40</v>
      </c>
      <c r="Q18" s="76">
        <f>F5</f>
        <v>440</v>
      </c>
      <c r="R18" s="14">
        <f>H5</f>
        <v>2.50945562655477</v>
      </c>
    </row>
    <row r="19" s="1" customFormat="1" ht="18" customHeight="1" spans="1:18">
      <c r="A19" s="15"/>
      <c r="B19" s="26" t="s">
        <v>42</v>
      </c>
      <c r="C19" s="26">
        <f>SUM(F19:F23)</f>
        <v>1729</v>
      </c>
      <c r="D19" s="12" t="s">
        <v>21</v>
      </c>
      <c r="E19" s="27">
        <v>566</v>
      </c>
      <c r="F19" s="27">
        <v>517</v>
      </c>
      <c r="G19" s="13">
        <f t="shared" si="3"/>
        <v>-49</v>
      </c>
      <c r="H19" s="14">
        <v>2.54145024157618</v>
      </c>
      <c r="I19" s="12">
        <v>19</v>
      </c>
      <c r="J19" s="12">
        <v>96</v>
      </c>
      <c r="K19" s="14">
        <v>5.38541666666667</v>
      </c>
      <c r="L19" s="57">
        <v>150396.689368996</v>
      </c>
      <c r="M19" s="58">
        <v>59177.5069637883</v>
      </c>
      <c r="N19" s="49"/>
      <c r="O19" s="12"/>
      <c r="P19" s="12" t="s">
        <v>43</v>
      </c>
      <c r="Q19" s="76">
        <f>F13</f>
        <v>15</v>
      </c>
      <c r="R19" s="14">
        <f>H13</f>
        <v>1.92466015650121</v>
      </c>
    </row>
    <row r="20" s="1" customFormat="1" ht="18" customHeight="1" spans="1:18">
      <c r="A20" s="15"/>
      <c r="B20" s="28"/>
      <c r="C20" s="28"/>
      <c r="D20" s="12" t="s">
        <v>25</v>
      </c>
      <c r="E20" s="27">
        <v>46</v>
      </c>
      <c r="F20" s="27">
        <v>52</v>
      </c>
      <c r="G20" s="17">
        <f t="shared" si="3"/>
        <v>6</v>
      </c>
      <c r="H20" s="14">
        <v>3.66905280137419</v>
      </c>
      <c r="I20" s="12">
        <v>19</v>
      </c>
      <c r="J20" s="12">
        <v>20</v>
      </c>
      <c r="K20" s="14">
        <v>2.6</v>
      </c>
      <c r="L20" s="57">
        <v>22203.6460649177</v>
      </c>
      <c r="M20" s="58">
        <v>6051.60167130919</v>
      </c>
      <c r="N20" s="49"/>
      <c r="O20" s="12"/>
      <c r="P20" s="12" t="s">
        <v>37</v>
      </c>
      <c r="Q20" s="79">
        <f>F24</f>
        <v>88</v>
      </c>
      <c r="R20" s="74">
        <f>H24</f>
        <v>2.97546831801488</v>
      </c>
    </row>
    <row r="21" s="1" customFormat="1" ht="18" customHeight="1" spans="1:18">
      <c r="A21" s="15"/>
      <c r="B21" s="28"/>
      <c r="C21" s="28"/>
      <c r="D21" s="12" t="s">
        <v>31</v>
      </c>
      <c r="E21" s="27">
        <v>270</v>
      </c>
      <c r="F21" s="27">
        <v>287</v>
      </c>
      <c r="G21" s="17">
        <f t="shared" si="3"/>
        <v>17</v>
      </c>
      <c r="H21" s="14">
        <v>2.70421933670952</v>
      </c>
      <c r="I21" s="12">
        <v>18</v>
      </c>
      <c r="J21" s="12">
        <v>72</v>
      </c>
      <c r="K21" s="14">
        <v>3.98611111111111</v>
      </c>
      <c r="L21" s="57">
        <v>87129.9093655589</v>
      </c>
      <c r="M21" s="58">
        <v>32219.9860724234</v>
      </c>
      <c r="N21" s="49"/>
      <c r="O21" s="12"/>
      <c r="P21" s="23" t="s">
        <v>29</v>
      </c>
      <c r="Q21" s="76">
        <f>Q20+Q19+Q18</f>
        <v>543</v>
      </c>
      <c r="R21" s="77">
        <f>AVERAGE(R18:R20)</f>
        <v>2.46986136702362</v>
      </c>
    </row>
    <row r="22" s="1" customFormat="1" ht="18" customHeight="1" spans="1:18">
      <c r="A22" s="15"/>
      <c r="B22" s="28"/>
      <c r="C22" s="28"/>
      <c r="D22" s="12" t="s">
        <v>33</v>
      </c>
      <c r="E22" s="27">
        <v>133</v>
      </c>
      <c r="F22" s="27">
        <v>106</v>
      </c>
      <c r="G22" s="17">
        <f t="shared" si="3"/>
        <v>-27</v>
      </c>
      <c r="H22" s="14">
        <v>3.12769332004154</v>
      </c>
      <c r="I22" s="12">
        <v>0</v>
      </c>
      <c r="J22" s="12">
        <v>27</v>
      </c>
      <c r="K22" s="14">
        <v>3.92592592592593</v>
      </c>
      <c r="L22" s="57">
        <v>28407.9933388843</v>
      </c>
      <c r="M22" s="58">
        <v>9082.72980501393</v>
      </c>
      <c r="N22" s="49"/>
      <c r="O22" s="16" t="s">
        <v>20</v>
      </c>
      <c r="P22" s="12" t="s">
        <v>44</v>
      </c>
      <c r="Q22" s="78">
        <f>F2</f>
        <v>902</v>
      </c>
      <c r="R22" s="14">
        <f>H2</f>
        <v>3.51880627654004</v>
      </c>
    </row>
    <row r="23" s="1" customFormat="1" ht="18" customHeight="1" spans="1:19">
      <c r="A23" s="15"/>
      <c r="B23" s="29"/>
      <c r="C23" s="29"/>
      <c r="D23" s="12" t="s">
        <v>20</v>
      </c>
      <c r="E23" s="27">
        <v>720</v>
      </c>
      <c r="F23" s="27">
        <v>767</v>
      </c>
      <c r="G23" s="13">
        <f t="shared" si="3"/>
        <v>47</v>
      </c>
      <c r="H23" s="14">
        <v>3.25069086444962</v>
      </c>
      <c r="I23" s="12">
        <v>20</v>
      </c>
      <c r="J23" s="12">
        <v>157</v>
      </c>
      <c r="K23" s="14">
        <v>4.88535031847134</v>
      </c>
      <c r="L23" s="57">
        <v>244547.25529449</v>
      </c>
      <c r="M23" s="58">
        <v>75229.3175487465</v>
      </c>
      <c r="N23" s="37"/>
      <c r="O23" s="19"/>
      <c r="P23" s="31" t="s">
        <v>26</v>
      </c>
      <c r="Q23" s="78">
        <f>F23</f>
        <v>767</v>
      </c>
      <c r="R23" s="14">
        <f>H23</f>
        <v>3.25069086444962</v>
      </c>
      <c r="S23" s="37"/>
    </row>
    <row r="24" s="1" customFormat="1" ht="18" customHeight="1" spans="1:18">
      <c r="A24" s="15"/>
      <c r="B24" s="26" t="s">
        <v>45</v>
      </c>
      <c r="C24" s="26">
        <f>SUM(F24:F27)</f>
        <v>367</v>
      </c>
      <c r="D24" s="30" t="s">
        <v>28</v>
      </c>
      <c r="E24" s="12">
        <v>74</v>
      </c>
      <c r="F24" s="12">
        <v>88</v>
      </c>
      <c r="G24" s="17">
        <f t="shared" si="3"/>
        <v>14</v>
      </c>
      <c r="H24" s="14">
        <v>2.97546831801488</v>
      </c>
      <c r="I24" s="12">
        <v>13</v>
      </c>
      <c r="J24" s="12">
        <v>50</v>
      </c>
      <c r="K24" s="14">
        <v>1.76</v>
      </c>
      <c r="L24" s="57">
        <v>39738.420801</v>
      </c>
      <c r="M24" s="58">
        <v>13355.35</v>
      </c>
      <c r="N24" s="37"/>
      <c r="O24" s="19"/>
      <c r="P24" s="31" t="s">
        <v>24</v>
      </c>
      <c r="Q24" s="78">
        <f>F18</f>
        <v>440</v>
      </c>
      <c r="R24" s="14">
        <f>H18</f>
        <v>2.5</v>
      </c>
    </row>
    <row r="25" s="1" customFormat="1" ht="18" customHeight="1" spans="1:18">
      <c r="A25" s="15"/>
      <c r="B25" s="28"/>
      <c r="C25" s="28"/>
      <c r="D25" s="30" t="s">
        <v>33</v>
      </c>
      <c r="E25" s="12">
        <v>75</v>
      </c>
      <c r="F25" s="12">
        <v>63</v>
      </c>
      <c r="G25" s="13">
        <f t="shared" si="3"/>
        <v>-12</v>
      </c>
      <c r="H25" s="14">
        <v>2.47650451688599</v>
      </c>
      <c r="I25" s="12">
        <v>13</v>
      </c>
      <c r="J25" s="12">
        <v>40</v>
      </c>
      <c r="K25" s="14">
        <v>1.575</v>
      </c>
      <c r="L25" s="57">
        <v>20938.6971</v>
      </c>
      <c r="M25" s="58">
        <v>8454.94</v>
      </c>
      <c r="N25" s="37"/>
      <c r="O25" s="19"/>
      <c r="P25" s="31" t="s">
        <v>46</v>
      </c>
      <c r="Q25" s="78">
        <f>F28</f>
        <v>168</v>
      </c>
      <c r="R25" s="14">
        <f>H28</f>
        <v>3.1</v>
      </c>
    </row>
    <row r="26" s="1" customFormat="1" ht="18" customHeight="1" spans="1:18">
      <c r="A26" s="15"/>
      <c r="B26" s="28"/>
      <c r="C26" s="28"/>
      <c r="D26" s="30" t="s">
        <v>31</v>
      </c>
      <c r="E26" s="12">
        <v>83</v>
      </c>
      <c r="F26" s="12">
        <v>74</v>
      </c>
      <c r="G26" s="13">
        <f t="shared" si="3"/>
        <v>-9</v>
      </c>
      <c r="H26" s="14">
        <v>2.67961106499628</v>
      </c>
      <c r="I26" s="12">
        <v>11</v>
      </c>
      <c r="J26" s="12">
        <v>27</v>
      </c>
      <c r="K26" s="14">
        <v>2.74074074074074</v>
      </c>
      <c r="L26" s="57">
        <v>25417.77231035</v>
      </c>
      <c r="M26" s="58">
        <v>9485.62</v>
      </c>
      <c r="N26" s="37"/>
      <c r="O26" s="18"/>
      <c r="P26" s="23" t="s">
        <v>29</v>
      </c>
      <c r="Q26" s="60">
        <f>SUM(Q22:Q25)</f>
        <v>2277</v>
      </c>
      <c r="R26" s="80">
        <f>AVERAGE(R22:R25)</f>
        <v>3.09237428524742</v>
      </c>
    </row>
    <row r="27" s="1" customFormat="1" ht="18" customHeight="1" spans="1:18">
      <c r="A27" s="15"/>
      <c r="B27" s="28"/>
      <c r="C27" s="28"/>
      <c r="D27" s="30" t="s">
        <v>47</v>
      </c>
      <c r="E27" s="12">
        <v>164</v>
      </c>
      <c r="F27" s="12">
        <v>142</v>
      </c>
      <c r="G27" s="13">
        <f t="shared" si="3"/>
        <v>-22</v>
      </c>
      <c r="H27" s="14">
        <v>1.88959481341244</v>
      </c>
      <c r="I27" s="12">
        <v>22</v>
      </c>
      <c r="J27" s="12">
        <v>55</v>
      </c>
      <c r="K27" s="62">
        <v>2.58181818181818</v>
      </c>
      <c r="L27" s="57">
        <v>50073.166590438</v>
      </c>
      <c r="M27" s="58">
        <v>26499.42</v>
      </c>
      <c r="N27" s="49"/>
      <c r="O27" s="64" t="s">
        <v>30</v>
      </c>
      <c r="P27" s="12" t="s">
        <v>40</v>
      </c>
      <c r="Q27" s="60">
        <f t="shared" ref="Q27:Q32" si="4">F6</f>
        <v>29</v>
      </c>
      <c r="R27" s="14">
        <f t="shared" ref="R27:R32" si="5">H6</f>
        <v>1.66</v>
      </c>
    </row>
    <row r="28" s="1" customFormat="1" ht="18" customHeight="1" spans="1:18">
      <c r="A28" s="15"/>
      <c r="B28" s="31" t="s">
        <v>48</v>
      </c>
      <c r="C28" s="31">
        <f>F28</f>
        <v>168</v>
      </c>
      <c r="D28" s="30" t="s">
        <v>20</v>
      </c>
      <c r="E28" s="12">
        <v>150</v>
      </c>
      <c r="F28" s="12">
        <v>168</v>
      </c>
      <c r="G28" s="13">
        <f t="shared" si="3"/>
        <v>18</v>
      </c>
      <c r="H28" s="14">
        <v>3.1</v>
      </c>
      <c r="I28" s="12">
        <v>11</v>
      </c>
      <c r="J28" s="12">
        <v>87</v>
      </c>
      <c r="K28" s="62">
        <v>1.93</v>
      </c>
      <c r="L28" s="57">
        <v>58130.98</v>
      </c>
      <c r="M28" s="58">
        <v>18533.01</v>
      </c>
      <c r="N28"/>
      <c r="O28" s="65"/>
      <c r="P28" s="12" t="s">
        <v>37</v>
      </c>
      <c r="Q28" s="60">
        <f>F27</f>
        <v>142</v>
      </c>
      <c r="R28" s="14">
        <f>H27</f>
        <v>1.88959481341244</v>
      </c>
    </row>
    <row r="29" s="1" customFormat="1" ht="18" customHeight="1" spans="1:18">
      <c r="A29" s="15"/>
      <c r="B29" s="23"/>
      <c r="C29" s="23">
        <f t="shared" ref="C29:G29" si="6">SUM(C17:C28)</f>
        <v>3534</v>
      </c>
      <c r="D29" s="23"/>
      <c r="E29" s="23">
        <f t="shared" si="6"/>
        <v>3657</v>
      </c>
      <c r="F29" s="23">
        <f t="shared" si="6"/>
        <v>3534</v>
      </c>
      <c r="G29" s="32">
        <f t="shared" si="6"/>
        <v>-123</v>
      </c>
      <c r="H29" s="25">
        <f>L29/M29</f>
        <v>2.7543016352099</v>
      </c>
      <c r="I29" s="66">
        <f t="shared" ref="I29:M29" si="7">SUM(I17:I28)</f>
        <v>212</v>
      </c>
      <c r="J29" s="66">
        <f t="shared" si="7"/>
        <v>811</v>
      </c>
      <c r="K29" s="25"/>
      <c r="L29" s="67">
        <f t="shared" si="7"/>
        <v>1072186.32023463</v>
      </c>
      <c r="M29" s="67">
        <f t="shared" si="7"/>
        <v>389277.015461281</v>
      </c>
      <c r="N29" s="37"/>
      <c r="O29" s="68"/>
      <c r="P29" s="12" t="s">
        <v>99</v>
      </c>
      <c r="Q29" s="60">
        <f>F14</f>
        <v>33</v>
      </c>
      <c r="R29" s="14">
        <f>H14</f>
        <v>0.873061458931648</v>
      </c>
    </row>
    <row r="30" s="1" customFormat="1" ht="18" customHeight="1" spans="1:18">
      <c r="A30" s="22"/>
      <c r="B30" s="12" t="s">
        <v>50</v>
      </c>
      <c r="C30" s="12"/>
      <c r="D30" s="12"/>
      <c r="E30" s="33">
        <f t="shared" ref="E30:G30" si="8">E29+E15</f>
        <v>10190</v>
      </c>
      <c r="F30" s="33">
        <f t="shared" si="8"/>
        <v>9715</v>
      </c>
      <c r="G30" s="34">
        <f t="shared" si="8"/>
        <v>-475</v>
      </c>
      <c r="H30" s="14">
        <f>L30/M30</f>
        <v>2.9825014569544</v>
      </c>
      <c r="I30" s="69">
        <f t="shared" ref="I30:M30" si="9">I29+I15</f>
        <v>471</v>
      </c>
      <c r="J30" s="69">
        <f t="shared" si="9"/>
        <v>2881</v>
      </c>
      <c r="K30" s="14"/>
      <c r="L30" s="58">
        <f t="shared" si="9"/>
        <v>3154304.10261163</v>
      </c>
      <c r="M30" s="58">
        <f t="shared" si="9"/>
        <v>1057603.54123437</v>
      </c>
      <c r="N30" s="37"/>
      <c r="O30" s="12" t="s">
        <v>49</v>
      </c>
      <c r="P30" s="12" t="s">
        <v>43</v>
      </c>
      <c r="Q30" s="12">
        <f>F12</f>
        <v>220</v>
      </c>
      <c r="R30" s="14">
        <f>H12</f>
        <v>2.45955196946076</v>
      </c>
    </row>
    <row r="31" s="1" customFormat="1" ht="18" customHeight="1" spans="1:18">
      <c r="A31" s="35"/>
      <c r="B31" s="5"/>
      <c r="C31" s="5"/>
      <c r="D31" s="5"/>
      <c r="E31" s="5"/>
      <c r="F31" s="36"/>
      <c r="G31" s="37"/>
      <c r="N31" s="5"/>
      <c r="O31" s="14" t="s">
        <v>51</v>
      </c>
      <c r="P31" s="12" t="s">
        <v>34</v>
      </c>
      <c r="Q31" s="78">
        <f t="shared" si="4"/>
        <v>160</v>
      </c>
      <c r="R31" s="74">
        <f t="shared" si="5"/>
        <v>4.92842253315483</v>
      </c>
    </row>
    <row r="32" s="1" customFormat="1" ht="18" customHeight="1" spans="1:18">
      <c r="A32" s="38"/>
      <c r="B32" s="39"/>
      <c r="C32" s="39"/>
      <c r="D32" s="5"/>
      <c r="E32" s="40"/>
      <c r="F32" s="36"/>
      <c r="G32" s="37"/>
      <c r="H32" s="4"/>
      <c r="I32" s="4"/>
      <c r="J32" s="4"/>
      <c r="K32" s="4"/>
      <c r="M32" s="4"/>
      <c r="N32" s="37"/>
      <c r="O32" s="14" t="s">
        <v>36</v>
      </c>
      <c r="P32" s="14" t="s">
        <v>34</v>
      </c>
      <c r="Q32" s="60">
        <f t="shared" si="4"/>
        <v>76</v>
      </c>
      <c r="R32" s="74">
        <f t="shared" si="5"/>
        <v>9.14879295583425</v>
      </c>
    </row>
    <row r="33" s="1" customFormat="1" ht="18" customHeight="1" spans="1:18">
      <c r="A33" s="38"/>
      <c r="B33" s="41"/>
      <c r="C33" s="41"/>
      <c r="D33" s="41"/>
      <c r="E33" s="41"/>
      <c r="F33" s="41"/>
      <c r="G33" s="37"/>
      <c r="N33" s="5"/>
      <c r="O33" s="37"/>
      <c r="P33" s="37"/>
      <c r="Q33" s="6">
        <f>Q32+Q31+Q28+Q27+Q30+Q26+Q21+Q17+Q13+Q8+Q5+Q29</f>
        <v>9715</v>
      </c>
      <c r="R33" s="1">
        <f>R32+R31+R28+R27+R30+R25+R24+R23+R22+R20+R19+R18+R16+R15+R14+R12+R11+R10+R9+R7+R6+R4+R3+R2+R29</f>
        <v>76.3416359076555</v>
      </c>
    </row>
    <row r="34" s="1" customFormat="1" ht="18" customHeight="1" spans="1:17">
      <c r="A34" s="38"/>
      <c r="B34"/>
      <c r="G34" s="37"/>
      <c r="H34" s="4"/>
      <c r="I34" s="4"/>
      <c r="J34" s="4"/>
      <c r="K34" s="4"/>
      <c r="L34" s="5"/>
      <c r="M34" s="4"/>
      <c r="N34" s="37"/>
      <c r="O34" s="37"/>
      <c r="P34" s="37"/>
      <c r="Q34" s="6"/>
    </row>
    <row r="35" s="1" customFormat="1" ht="18" customHeight="1" spans="1:17">
      <c r="A35" s="38"/>
      <c r="B35"/>
      <c r="C35" s="5"/>
      <c r="D35" s="36"/>
      <c r="E35" s="5"/>
      <c r="F35" s="36"/>
      <c r="G35" s="42"/>
      <c r="H35" s="42"/>
      <c r="I35" s="42"/>
      <c r="J35" s="42"/>
      <c r="K35" s="42"/>
      <c r="L35" s="5"/>
      <c r="M35" s="42"/>
      <c r="N35" s="49"/>
      <c r="O35" s="37"/>
      <c r="P35" s="70"/>
      <c r="Q35" s="37"/>
    </row>
    <row r="36" s="1" customFormat="1" ht="18" customHeight="1" spans="1:16">
      <c r="A36" s="38"/>
      <c r="B36"/>
      <c r="C36" s="43"/>
      <c r="D36" s="5"/>
      <c r="E36" s="5"/>
      <c r="F36" s="5"/>
      <c r="G36" s="42"/>
      <c r="H36" s="42">
        <f>H26+H25+H24+H23+H22+H21+H20+H19+H18+H17+H13+H12+H11+H10+H9+H8+H7+H5+H4+H3+H2+H27+H28+H6+H14</f>
        <v>76.3416359076554</v>
      </c>
      <c r="I36" s="42"/>
      <c r="J36" s="42"/>
      <c r="K36" s="42"/>
      <c r="L36" s="5"/>
      <c r="M36" s="42"/>
      <c r="N36" s="49"/>
      <c r="O36" s="37"/>
      <c r="P36" s="37"/>
    </row>
    <row r="37" s="1" customFormat="1" ht="18" customHeight="1" spans="1:15">
      <c r="A37" s="38"/>
      <c r="B37"/>
      <c r="C37" s="43"/>
      <c r="D37" s="5"/>
      <c r="E37" s="5"/>
      <c r="F37" s="42"/>
      <c r="G37" s="42"/>
      <c r="H37" s="44"/>
      <c r="I37" s="44"/>
      <c r="J37" s="44"/>
      <c r="K37" s="44"/>
      <c r="L37" s="5"/>
      <c r="M37" s="44"/>
      <c r="N37" s="49"/>
      <c r="O37" s="49"/>
    </row>
    <row r="38" s="1" customFormat="1" ht="18" customHeight="1" spans="1:15">
      <c r="A38" s="45"/>
      <c r="B38"/>
      <c r="C38" s="43"/>
      <c r="D38" s="5"/>
      <c r="E38" s="5"/>
      <c r="F38" s="42"/>
      <c r="G38" s="5"/>
      <c r="H38" s="5"/>
      <c r="I38" s="5"/>
      <c r="J38" s="5"/>
      <c r="K38" s="5"/>
      <c r="L38" s="5"/>
      <c r="M38" s="5"/>
      <c r="N38" s="49"/>
      <c r="O38" s="49"/>
    </row>
    <row r="39" s="1" customFormat="1" ht="18" customHeight="1" spans="1:15">
      <c r="A39" s="45"/>
      <c r="B39"/>
      <c r="C39" s="43"/>
      <c r="D39" s="5"/>
      <c r="E39" s="5"/>
      <c r="F39" s="5"/>
      <c r="G39" s="5"/>
      <c r="H39" s="46"/>
      <c r="I39" s="46"/>
      <c r="J39" s="46"/>
      <c r="K39" s="46"/>
      <c r="L39" s="5"/>
      <c r="M39" s="46"/>
      <c r="N39" s="46"/>
      <c r="O39" s="49"/>
    </row>
    <row r="40" s="1" customFormat="1" ht="18" customHeight="1" spans="1:16">
      <c r="A40" s="45"/>
      <c r="B40"/>
      <c r="C40" s="43"/>
      <c r="D40" s="42"/>
      <c r="E40" s="5"/>
      <c r="F40" s="42"/>
      <c r="G40" s="42"/>
      <c r="H40" s="42"/>
      <c r="I40" s="42"/>
      <c r="J40" s="42"/>
      <c r="K40" s="42"/>
      <c r="L40" s="5"/>
      <c r="M40" s="42"/>
      <c r="N40" s="5"/>
      <c r="O40" s="37"/>
      <c r="P40" s="6"/>
    </row>
    <row r="41" s="1" customFormat="1" ht="18" customHeight="1" spans="1:16">
      <c r="A41" s="45"/>
      <c r="B41" s="5"/>
      <c r="C41" s="5"/>
      <c r="D41" s="42"/>
      <c r="E41" s="5"/>
      <c r="F41" s="42"/>
      <c r="G41" s="5"/>
      <c r="H41" s="47"/>
      <c r="I41" s="47"/>
      <c r="J41" s="47"/>
      <c r="K41" s="47"/>
      <c r="L41" s="5"/>
      <c r="M41" s="47"/>
      <c r="N41" s="47"/>
      <c r="O41" s="5"/>
      <c r="P41" s="6"/>
    </row>
    <row r="42" s="1" customFormat="1" ht="18" customHeight="1" spans="1:15">
      <c r="A42" s="45"/>
      <c r="B42" s="5"/>
      <c r="C42" s="5"/>
      <c r="D42" s="42"/>
      <c r="E42" s="5"/>
      <c r="F42" s="42"/>
      <c r="G42" s="5"/>
      <c r="H42" s="48"/>
      <c r="I42" s="48"/>
      <c r="J42" s="48"/>
      <c r="K42" s="48"/>
      <c r="L42" s="37"/>
      <c r="M42" s="48"/>
      <c r="N42" s="48"/>
      <c r="O42" s="5"/>
    </row>
    <row r="43" s="1" customFormat="1" ht="18" customHeight="1" spans="1:14">
      <c r="A43" s="38" t="s">
        <v>60</v>
      </c>
      <c r="B43" s="42"/>
      <c r="C43" s="42"/>
      <c r="D43" s="42"/>
      <c r="E43" s="42"/>
      <c r="F43" s="42"/>
      <c r="G43" s="5"/>
      <c r="H43" s="48"/>
      <c r="I43" s="48"/>
      <c r="J43" s="48"/>
      <c r="K43" s="48"/>
      <c r="L43" s="37"/>
      <c r="M43" s="48"/>
      <c r="N43" s="48"/>
    </row>
    <row r="44" s="1" customFormat="1" ht="18" customHeight="1" spans="1:14">
      <c r="A44" s="49" t="s">
        <v>61</v>
      </c>
      <c r="B44" s="49" t="s">
        <v>62</v>
      </c>
      <c r="C44" s="49" t="s">
        <v>63</v>
      </c>
      <c r="D44" s="5"/>
      <c r="E44" s="5"/>
      <c r="F44" s="42"/>
      <c r="G44" s="42"/>
      <c r="H44" s="42"/>
      <c r="I44" s="42"/>
      <c r="J44" s="42"/>
      <c r="K44" s="42"/>
      <c r="L44" s="70"/>
      <c r="M44" s="42"/>
      <c r="N44" s="5"/>
    </row>
    <row r="45" s="1" customFormat="1" ht="18" customHeight="1" spans="1:15">
      <c r="A45" s="49" t="s">
        <v>64</v>
      </c>
      <c r="B45" s="49" t="s">
        <v>65</v>
      </c>
      <c r="C45" s="49">
        <v>6.97487235</v>
      </c>
      <c r="D45" s="5"/>
      <c r="E45" s="5"/>
      <c r="F45" s="5"/>
      <c r="G45" s="5"/>
      <c r="H45" s="46"/>
      <c r="I45" s="46"/>
      <c r="J45" s="46"/>
      <c r="K45" s="46"/>
      <c r="L45" s="42"/>
      <c r="M45" s="46"/>
      <c r="N45" s="46"/>
      <c r="O45" s="37"/>
    </row>
    <row r="46" s="1" customFormat="1" ht="18" customHeight="1" spans="1:17">
      <c r="A46" s="49" t="s">
        <v>66</v>
      </c>
      <c r="B46" s="49" t="s">
        <v>67</v>
      </c>
      <c r="C46" s="49">
        <v>0.88897875</v>
      </c>
      <c r="D46" s="5"/>
      <c r="E46" s="5"/>
      <c r="F46" s="5"/>
      <c r="G46" s="47"/>
      <c r="H46" s="37"/>
      <c r="I46" s="37"/>
      <c r="J46" s="37"/>
      <c r="K46" s="37"/>
      <c r="L46" s="5"/>
      <c r="M46" s="37"/>
      <c r="N46" s="37"/>
      <c r="O46" s="37"/>
      <c r="Q46" s="6"/>
    </row>
    <row r="47" s="1" customFormat="1" ht="18" customHeight="1" spans="1:15">
      <c r="A47" s="49" t="s">
        <v>68</v>
      </c>
      <c r="B47" s="49" t="s">
        <v>69</v>
      </c>
      <c r="C47" s="49">
        <v>0.06168455</v>
      </c>
      <c r="D47" s="42"/>
      <c r="E47" s="5"/>
      <c r="F47" s="5"/>
      <c r="G47" s="5"/>
      <c r="H47" s="5"/>
      <c r="I47" s="71"/>
      <c r="J47" s="71"/>
      <c r="K47" s="71"/>
      <c r="L47" s="5"/>
      <c r="M47" s="5"/>
      <c r="N47" s="5"/>
      <c r="O47" s="37"/>
    </row>
    <row r="48" s="1" customFormat="1" ht="18" customHeight="1" spans="1:17">
      <c r="A48" s="49" t="s">
        <v>70</v>
      </c>
      <c r="B48" s="49" t="s">
        <v>71</v>
      </c>
      <c r="C48" s="49">
        <v>1.8962</v>
      </c>
      <c r="D48" s="42"/>
      <c r="E48" s="5"/>
      <c r="F48" s="5"/>
      <c r="G48" s="5"/>
      <c r="H48" s="5"/>
      <c r="I48" s="5"/>
      <c r="J48" s="5"/>
      <c r="K48" s="5"/>
      <c r="L48" s="5"/>
      <c r="M48" s="5"/>
      <c r="N48" s="5"/>
      <c r="O48" s="37"/>
      <c r="Q48" s="6"/>
    </row>
    <row r="49" s="1" customFormat="1" ht="18" customHeight="1" spans="1:14">
      <c r="A49" s="49" t="s">
        <v>72</v>
      </c>
      <c r="B49" s="49" t="s">
        <v>73</v>
      </c>
      <c r="C49" s="49">
        <v>0.2251</v>
      </c>
      <c r="D49" s="42"/>
      <c r="L49" s="5"/>
      <c r="N49" s="5"/>
    </row>
    <row r="50" s="1" customFormat="1" ht="18" customHeight="1" spans="1:14">
      <c r="A50" s="49" t="s">
        <v>74</v>
      </c>
      <c r="B50" s="49" t="s">
        <v>75</v>
      </c>
      <c r="C50" s="49">
        <v>5.03621405</v>
      </c>
      <c r="D50" s="42"/>
      <c r="F50" s="3"/>
      <c r="G50" s="4"/>
      <c r="H50" s="5"/>
      <c r="I50" s="5"/>
      <c r="J50" s="5"/>
      <c r="K50" s="5"/>
      <c r="L50" s="5"/>
      <c r="M50" s="5"/>
      <c r="N50" s="5"/>
    </row>
    <row r="51" s="1" customFormat="1" ht="18" customHeight="1" spans="1:14">
      <c r="A51" s="49" t="s">
        <v>76</v>
      </c>
      <c r="B51" s="49" t="s">
        <v>77</v>
      </c>
      <c r="C51" s="49">
        <v>0.2093</v>
      </c>
      <c r="F51" s="3"/>
      <c r="G51" s="4"/>
      <c r="H51" s="5"/>
      <c r="I51" s="5"/>
      <c r="J51" s="5"/>
      <c r="K51" s="5"/>
      <c r="L51" s="5"/>
      <c r="M51" s="5"/>
      <c r="N51" s="5"/>
    </row>
    <row r="52" s="1" customFormat="1" ht="18" customHeight="1" spans="1:17">
      <c r="A52" s="49" t="s">
        <v>78</v>
      </c>
      <c r="B52" s="49" t="s">
        <v>79</v>
      </c>
      <c r="C52" s="49">
        <v>0.8637</v>
      </c>
      <c r="F52" s="3"/>
      <c r="G52" s="4"/>
      <c r="H52" s="5"/>
      <c r="I52" s="5"/>
      <c r="J52" s="5"/>
      <c r="K52" s="5"/>
      <c r="L52" s="5"/>
      <c r="M52" s="5"/>
      <c r="N52" s="5"/>
      <c r="Q52" s="6"/>
    </row>
    <row r="53" s="1" customFormat="1" ht="18" customHeight="1" spans="1:17">
      <c r="A53" s="49" t="s">
        <v>80</v>
      </c>
      <c r="B53" s="49" t="s">
        <v>81</v>
      </c>
      <c r="C53" s="49">
        <v>1.6659</v>
      </c>
      <c r="N53" s="5"/>
      <c r="Q53" s="6"/>
    </row>
    <row r="54" s="1" customFormat="1" ht="18" customHeight="1" spans="1:17">
      <c r="A54" s="49" t="s">
        <v>82</v>
      </c>
      <c r="B54" s="49" t="s">
        <v>83</v>
      </c>
      <c r="C54" s="49">
        <v>7.90901855</v>
      </c>
      <c r="N54" s="5"/>
      <c r="Q54" s="6"/>
    </row>
    <row r="55" spans="1:7">
      <c r="A55" s="49" t="s">
        <v>84</v>
      </c>
      <c r="B55" s="49" t="s">
        <v>85</v>
      </c>
      <c r="C55" s="49">
        <v>0.000457</v>
      </c>
      <c r="D55" s="1"/>
      <c r="E55" s="1"/>
      <c r="F55" s="1"/>
      <c r="G55" s="1"/>
    </row>
    <row r="56" spans="1:3">
      <c r="A56" s="49" t="s">
        <v>86</v>
      </c>
      <c r="B56" s="49" t="s">
        <v>87</v>
      </c>
      <c r="C56" s="49">
        <v>1.8567</v>
      </c>
    </row>
    <row r="57" spans="1:3">
      <c r="A57" s="49" t="s">
        <v>88</v>
      </c>
      <c r="B57" s="49" t="s">
        <v>89</v>
      </c>
      <c r="C57" s="49">
        <v>4.9463</v>
      </c>
    </row>
    <row r="58" spans="1:3">
      <c r="A58" s="49" t="s">
        <v>90</v>
      </c>
      <c r="B58" s="49" t="s">
        <v>91</v>
      </c>
      <c r="C58" s="49">
        <v>8.8875867</v>
      </c>
    </row>
  </sheetData>
  <mergeCells count="24">
    <mergeCell ref="B30:D30"/>
    <mergeCell ref="A2:A15"/>
    <mergeCell ref="A17:A30"/>
    <mergeCell ref="B3:B4"/>
    <mergeCell ref="B5:B7"/>
    <mergeCell ref="B8:B11"/>
    <mergeCell ref="B12:B13"/>
    <mergeCell ref="B17:B18"/>
    <mergeCell ref="B19:B23"/>
    <mergeCell ref="B24:B27"/>
    <mergeCell ref="C3:C4"/>
    <mergeCell ref="C5:C7"/>
    <mergeCell ref="C8:C11"/>
    <mergeCell ref="C12:C13"/>
    <mergeCell ref="C17:C18"/>
    <mergeCell ref="C19:C23"/>
    <mergeCell ref="C24:C27"/>
    <mergeCell ref="O2:O5"/>
    <mergeCell ref="O6:O8"/>
    <mergeCell ref="O9:O13"/>
    <mergeCell ref="O14:O17"/>
    <mergeCell ref="O18:O21"/>
    <mergeCell ref="O22:O26"/>
    <mergeCell ref="O27:O29"/>
  </mergeCells>
  <conditionalFormatting sqref="Q2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{d9e771d5-87b1-4476-86be-09de13f907f4}</x14:id>
        </ext>
      </extLst>
    </cfRule>
  </conditionalFormatting>
  <conditionalFormatting sqref="Q2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{1627b682-9d63-419d-8f0c-325cc60ccf34}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{910c7743-7633-4bf7-bd8f-412d5cb63783}</x14:id>
        </ext>
      </extLst>
    </cfRule>
  </conditionalFormatting>
  <conditionalFormatting sqref="R31">
    <cfRule type="aboveAverage" dxfId="0" priority="16"/>
    <cfRule type="aboveAverage" dxfId="1" priority="15" aboveAverage="0"/>
  </conditionalFormatting>
  <conditionalFormatting sqref="R32">
    <cfRule type="aboveAverage" dxfId="0" priority="2"/>
    <cfRule type="aboveAverage" dxfId="1" priority="1" aboveAverage="0"/>
  </conditionalFormatting>
  <conditionalFormatting sqref="Q2:Q5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{aa7bab01-aeb0-40a8-a8d4-a757572f5d6d}</x14:id>
        </ext>
      </extLst>
    </cfRule>
  </conditionalFormatting>
  <conditionalFormatting sqref="Q6:Q8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{2def0fb3-e44d-491e-9cbc-9aad75c6d1b2}</x14:id>
        </ext>
      </extLst>
    </cfRule>
  </conditionalFormatting>
  <conditionalFormatting sqref="Q9:Q1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{e520f8a8-adca-49bf-a3a1-119ee3cdeb0e}</x14:id>
        </ext>
      </extLst>
    </cfRule>
  </conditionalFormatting>
  <conditionalFormatting sqref="Q14:Q17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{310ce3a0-7c4f-41d7-97f7-74be62bb1fee}</x14:id>
        </ext>
      </extLst>
    </cfRule>
  </conditionalFormatting>
  <conditionalFormatting sqref="Q18:Q2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{c970c813-3818-4587-abf4-4ab15950227c}</x14:id>
        </ext>
      </extLst>
    </cfRule>
  </conditionalFormatting>
  <conditionalFormatting sqref="Q22:Q2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{a3b22393-130a-44f3-b9bb-c5f351ef1bd8}</x14:id>
        </ext>
      </extLst>
    </cfRule>
  </conditionalFormatting>
  <conditionalFormatting sqref="Q23:Q2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{25499d61-5096-4739-854c-3899304a3781}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{b98ce335-255e-4c2d-b566-66829477e1ce}</x14:id>
        </ext>
      </extLst>
    </cfRule>
  </conditionalFormatting>
  <conditionalFormatting sqref="R3:R4">
    <cfRule type="aboveAverage" dxfId="0" priority="24"/>
    <cfRule type="aboveAverage" dxfId="1" priority="23" aboveAverage="0"/>
  </conditionalFormatting>
  <conditionalFormatting sqref="R6:R7">
    <cfRule type="aboveAverage" dxfId="0" priority="22"/>
    <cfRule type="aboveAverage" dxfId="1" priority="21" aboveAverage="0"/>
  </conditionalFormatting>
  <conditionalFormatting sqref="R9:R12">
    <cfRule type="aboveAverage" dxfId="0" priority="18"/>
    <cfRule type="aboveAverage" dxfId="1" priority="17" aboveAverage="0"/>
  </conditionalFormatting>
  <conditionalFormatting sqref="R14:R16">
    <cfRule type="aboveAverage" dxfId="0" priority="20"/>
    <cfRule type="aboveAverage" dxfId="1" priority="19" aboveAverage="0"/>
  </conditionalFormatting>
  <conditionalFormatting sqref="R18:R21">
    <cfRule type="aboveAverage" dxfId="0" priority="14"/>
    <cfRule type="aboveAverage" dxfId="1" priority="13" aboveAverage="0"/>
  </conditionalFormatting>
  <conditionalFormatting sqref="R22:R25">
    <cfRule type="aboveAverage" dxfId="0" priority="28"/>
    <cfRule type="aboveAverage" dxfId="1" priority="27" aboveAverage="0"/>
  </conditionalFormatting>
  <conditionalFormatting sqref="Q22 Q2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{7d5e6b93-198d-47a9-af33-8fde11e50d61}</x14:id>
        </ext>
      </extLst>
    </cfRule>
  </conditionalFormatting>
  <pageMargins left="0.75" right="0.75" top="1" bottom="1" header="0.511805555555556" footer="0.511805555555556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e771d5-87b1-4476-86be-09de13f907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type="dataBar" id="{1627b682-9d63-419d-8f0c-325cc60ccf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910c7743-7633-4bf7-bd8f-412d5cb637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type="dataBar" id="{aa7bab01-aeb0-40a8-a8d4-a757572f5d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type="dataBar" id="{2def0fb3-e44d-491e-9cbc-9aad75c6d1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type="dataBar" id="{e520f8a8-adca-49bf-a3a1-119ee3cdeb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type="dataBar" id="{310ce3a0-7c4f-41d7-97f7-74be62bb1f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type="dataBar" id="{c970c813-3818-4587-abf4-4ab1595022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type="dataBar" id="{a3b22393-130a-44f3-b9bb-c5f351ef1b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type="dataBar" id="{25499d61-5096-4739-854c-3899304a37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98ce335-255e-4c2d-b566-66829477e1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type="dataBar" id="{7d5e6b93-198d-47a9-af33-8fde11e50d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4"/>
  <sheetViews>
    <sheetView topLeftCell="A10" workbookViewId="0">
      <selection activeCell="N10" sqref="N$1:N$1048576"/>
    </sheetView>
  </sheetViews>
  <sheetFormatPr defaultColWidth="9" defaultRowHeight="17.4"/>
  <cols>
    <col min="1" max="1" width="9.5" style="2" customWidth="1"/>
    <col min="2" max="2" width="12.6296296296296" style="1" customWidth="1"/>
    <col min="3" max="3" width="11.25" style="1" customWidth="1"/>
    <col min="4" max="4" width="10" style="1" customWidth="1"/>
    <col min="5" max="5" width="10.1296296296296" style="1" customWidth="1"/>
    <col min="6" max="6" width="8.5" style="3" customWidth="1"/>
    <col min="7" max="7" width="11.25" style="4" customWidth="1"/>
    <col min="8" max="8" width="9.62962962962963" style="1" customWidth="1"/>
    <col min="9" max="9" width="8.62962962962963" style="1" customWidth="1"/>
    <col min="10" max="10" width="10" style="1" customWidth="1"/>
    <col min="11" max="11" width="10.75" style="1" customWidth="1"/>
    <col min="12" max="12" width="15" style="1" customWidth="1"/>
    <col min="13" max="13" width="14.1296296296296" style="1" customWidth="1"/>
    <col min="14" max="14" width="13.3796296296296" style="5" customWidth="1"/>
    <col min="15" max="15" width="12.5" style="1" customWidth="1"/>
    <col min="16" max="16" width="13.3796296296296" style="1" customWidth="1"/>
    <col min="17" max="17" width="19.3796296296296" style="6" customWidth="1"/>
    <col min="18" max="18" width="13.6296296296296" style="1" customWidth="1"/>
    <col min="19" max="16384" width="9" style="1"/>
  </cols>
  <sheetData>
    <row r="1" ht="18" customHeight="1" spans="1:18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50" t="s">
        <v>16</v>
      </c>
      <c r="J1" s="51" t="s">
        <v>17</v>
      </c>
      <c r="K1" s="52" t="s">
        <v>18</v>
      </c>
      <c r="L1" s="53" t="s">
        <v>3</v>
      </c>
      <c r="M1" s="54" t="s">
        <v>4</v>
      </c>
      <c r="N1" s="55"/>
      <c r="O1" s="56" t="s">
        <v>11</v>
      </c>
      <c r="P1" s="56" t="s">
        <v>9</v>
      </c>
      <c r="Q1" s="72" t="s">
        <v>13</v>
      </c>
      <c r="R1" s="73" t="s">
        <v>15</v>
      </c>
    </row>
    <row r="2" ht="18" customHeight="1" spans="1:18">
      <c r="A2" s="11">
        <v>43407</v>
      </c>
      <c r="B2" s="12" t="s">
        <v>19</v>
      </c>
      <c r="C2" s="12">
        <f>F2</f>
        <v>1822</v>
      </c>
      <c r="D2" s="12" t="s">
        <v>20</v>
      </c>
      <c r="E2" s="12">
        <v>1673</v>
      </c>
      <c r="F2" s="12">
        <v>1822</v>
      </c>
      <c r="G2" s="13">
        <f t="shared" ref="G2:G13" si="0">F2-E2</f>
        <v>149</v>
      </c>
      <c r="H2" s="14">
        <v>3.82234943289645</v>
      </c>
      <c r="I2" s="27">
        <v>0</v>
      </c>
      <c r="J2" s="27">
        <v>480</v>
      </c>
      <c r="K2" s="14">
        <v>3.48541666666667</v>
      </c>
      <c r="L2" s="57">
        <v>565319.375</v>
      </c>
      <c r="M2" s="58">
        <v>144362.164</v>
      </c>
      <c r="N2" s="37"/>
      <c r="O2" s="12" t="s">
        <v>21</v>
      </c>
      <c r="P2" s="12" t="s">
        <v>22</v>
      </c>
      <c r="Q2" s="60">
        <f>F3</f>
        <v>3793</v>
      </c>
      <c r="R2" s="74">
        <f>H3</f>
        <v>3.0894181644732</v>
      </c>
    </row>
    <row r="3" ht="18" customHeight="1" spans="1:18">
      <c r="A3" s="15"/>
      <c r="B3" s="12" t="s">
        <v>23</v>
      </c>
      <c r="C3" s="16">
        <f>F3+F4</f>
        <v>3850</v>
      </c>
      <c r="D3" s="12" t="s">
        <v>21</v>
      </c>
      <c r="E3" s="12">
        <v>3707</v>
      </c>
      <c r="F3" s="12">
        <v>3793</v>
      </c>
      <c r="G3" s="17">
        <f t="shared" si="0"/>
        <v>86</v>
      </c>
      <c r="H3" s="14">
        <v>3.0894181644732</v>
      </c>
      <c r="I3" s="12">
        <v>0</v>
      </c>
      <c r="J3" s="12">
        <v>638</v>
      </c>
      <c r="K3" s="14">
        <v>5.94514106583072</v>
      </c>
      <c r="L3" s="1">
        <v>1205186.0753</v>
      </c>
      <c r="M3" s="58">
        <v>368726.25</v>
      </c>
      <c r="N3" s="37"/>
      <c r="O3" s="12"/>
      <c r="P3" s="12" t="s">
        <v>24</v>
      </c>
      <c r="Q3" s="60">
        <f>F16</f>
        <v>831</v>
      </c>
      <c r="R3" s="14">
        <f>H16</f>
        <v>2.8</v>
      </c>
    </row>
    <row r="4" ht="18" customHeight="1" spans="1:18">
      <c r="A4" s="15"/>
      <c r="B4" s="12"/>
      <c r="C4" s="18"/>
      <c r="D4" s="12" t="s">
        <v>25</v>
      </c>
      <c r="E4" s="12">
        <v>72</v>
      </c>
      <c r="F4" s="12">
        <v>57</v>
      </c>
      <c r="G4" s="17">
        <f t="shared" si="0"/>
        <v>-15</v>
      </c>
      <c r="H4" s="14">
        <v>3.18492259041334</v>
      </c>
      <c r="I4" s="12">
        <v>0</v>
      </c>
      <c r="J4" s="12">
        <v>20</v>
      </c>
      <c r="K4" s="14">
        <v>2.85</v>
      </c>
      <c r="L4" s="57">
        <v>20692.75836375</v>
      </c>
      <c r="M4" s="58">
        <v>6322.23</v>
      </c>
      <c r="N4" s="37"/>
      <c r="O4" s="12"/>
      <c r="P4" s="12" t="s">
        <v>26</v>
      </c>
      <c r="Q4" s="75">
        <f>F18</f>
        <v>1147</v>
      </c>
      <c r="R4" s="64">
        <f>H18</f>
        <v>2.69308793060708</v>
      </c>
    </row>
    <row r="5" ht="18" customHeight="1" spans="1:18">
      <c r="A5" s="15"/>
      <c r="B5" s="16" t="s">
        <v>27</v>
      </c>
      <c r="C5" s="16">
        <f>F5+F6+F7</f>
        <v>672</v>
      </c>
      <c r="D5" s="12" t="s">
        <v>28</v>
      </c>
      <c r="E5" s="12">
        <v>459</v>
      </c>
      <c r="F5" s="12">
        <v>575</v>
      </c>
      <c r="G5" s="13">
        <f t="shared" si="0"/>
        <v>116</v>
      </c>
      <c r="H5" s="14">
        <v>3.62</v>
      </c>
      <c r="I5" s="12">
        <v>0</v>
      </c>
      <c r="J5" s="12">
        <v>99</v>
      </c>
      <c r="K5" s="14">
        <v>5.84</v>
      </c>
      <c r="L5" s="1">
        <v>292337.88</v>
      </c>
      <c r="M5" s="58">
        <v>80586.92</v>
      </c>
      <c r="N5" s="37"/>
      <c r="O5" s="12"/>
      <c r="P5" s="23" t="s">
        <v>29</v>
      </c>
      <c r="Q5" s="76">
        <f>SUM(Q2:Q4)</f>
        <v>5771</v>
      </c>
      <c r="R5" s="77">
        <f>AVERAGE(R2:R4)</f>
        <v>2.86083536502676</v>
      </c>
    </row>
    <row r="6" ht="18" customHeight="1" spans="1:18">
      <c r="A6" s="15"/>
      <c r="B6" s="19"/>
      <c r="C6" s="19"/>
      <c r="D6" s="12" t="s">
        <v>30</v>
      </c>
      <c r="E6" s="12">
        <v>49</v>
      </c>
      <c r="F6" s="12">
        <v>51</v>
      </c>
      <c r="G6" s="13">
        <f t="shared" si="0"/>
        <v>2</v>
      </c>
      <c r="H6" s="14">
        <v>3.91</v>
      </c>
      <c r="I6" s="12">
        <v>0</v>
      </c>
      <c r="J6" s="12">
        <v>34</v>
      </c>
      <c r="K6" s="14">
        <v>1.5</v>
      </c>
      <c r="L6" s="57">
        <v>9927.63</v>
      </c>
      <c r="M6" s="58">
        <v>2536.47</v>
      </c>
      <c r="N6" s="37"/>
      <c r="O6" s="12" t="s">
        <v>25</v>
      </c>
      <c r="P6" s="12" t="s">
        <v>22</v>
      </c>
      <c r="Q6" s="60">
        <f>F4</f>
        <v>57</v>
      </c>
      <c r="R6" s="14">
        <f>H4</f>
        <v>3.18492259041334</v>
      </c>
    </row>
    <row r="7" ht="18" customHeight="1" spans="1:18">
      <c r="A7" s="15"/>
      <c r="B7" s="18"/>
      <c r="C7" s="18"/>
      <c r="D7" s="12" t="s">
        <v>31</v>
      </c>
      <c r="E7" s="12">
        <v>32</v>
      </c>
      <c r="F7" s="12">
        <v>46</v>
      </c>
      <c r="G7" s="13">
        <f t="shared" si="0"/>
        <v>14</v>
      </c>
      <c r="H7" s="14">
        <v>1.71</v>
      </c>
      <c r="I7" s="12">
        <v>0</v>
      </c>
      <c r="J7" s="12">
        <v>41</v>
      </c>
      <c r="K7" s="14">
        <v>1.12</v>
      </c>
      <c r="L7" s="57">
        <v>15745.53</v>
      </c>
      <c r="M7" s="58">
        <v>9200.1</v>
      </c>
      <c r="N7" s="37"/>
      <c r="O7" s="12"/>
      <c r="P7" s="12" t="s">
        <v>26</v>
      </c>
      <c r="Q7" s="75">
        <f>F19</f>
        <v>93</v>
      </c>
      <c r="R7" s="65">
        <f>H19</f>
        <v>3.04516805959387</v>
      </c>
    </row>
    <row r="8" ht="18" customHeight="1" spans="1:18">
      <c r="A8" s="15"/>
      <c r="B8" s="16" t="s">
        <v>32</v>
      </c>
      <c r="C8" s="16">
        <f>F8+F9+F10+F11</f>
        <v>1675</v>
      </c>
      <c r="D8" s="12" t="s">
        <v>33</v>
      </c>
      <c r="E8" s="12">
        <v>662</v>
      </c>
      <c r="F8" s="12">
        <v>754</v>
      </c>
      <c r="G8" s="17">
        <f t="shared" si="0"/>
        <v>92</v>
      </c>
      <c r="H8" s="14">
        <v>4.24682463805186</v>
      </c>
      <c r="I8" s="12"/>
      <c r="J8" s="12">
        <v>221</v>
      </c>
      <c r="K8" s="14">
        <v>3.41176470588235</v>
      </c>
      <c r="L8" s="57">
        <v>230452.58</v>
      </c>
      <c r="M8" s="58">
        <v>54264.68</v>
      </c>
      <c r="N8" s="37"/>
      <c r="O8" s="12"/>
      <c r="P8" s="23" t="s">
        <v>29</v>
      </c>
      <c r="Q8" s="76">
        <f>SUM(Q6:Q7)</f>
        <v>150</v>
      </c>
      <c r="R8" s="77">
        <f>AVERAGE(R6:R7)</f>
        <v>3.11504532500361</v>
      </c>
    </row>
    <row r="9" ht="18" customHeight="1" spans="1:18">
      <c r="A9" s="15"/>
      <c r="B9" s="19"/>
      <c r="C9" s="19"/>
      <c r="D9" s="12" t="s">
        <v>31</v>
      </c>
      <c r="E9" s="12">
        <v>174</v>
      </c>
      <c r="F9" s="12">
        <v>185</v>
      </c>
      <c r="G9" s="17">
        <f t="shared" si="0"/>
        <v>11</v>
      </c>
      <c r="H9" s="14">
        <v>3.83040831202523</v>
      </c>
      <c r="I9" s="12"/>
      <c r="J9" s="12">
        <v>76</v>
      </c>
      <c r="K9" s="14">
        <v>2.43421052631579</v>
      </c>
      <c r="L9" s="57">
        <v>53389.61</v>
      </c>
      <c r="M9" s="58">
        <v>13938.36</v>
      </c>
      <c r="N9" s="37"/>
      <c r="O9" s="59" t="s">
        <v>31</v>
      </c>
      <c r="P9" s="12" t="s">
        <v>34</v>
      </c>
      <c r="Q9" s="75">
        <f>F9</f>
        <v>185</v>
      </c>
      <c r="R9" s="74">
        <f>H9</f>
        <v>3.83040831202523</v>
      </c>
    </row>
    <row r="10" ht="18" customHeight="1" spans="1:18">
      <c r="A10" s="15"/>
      <c r="B10" s="19"/>
      <c r="C10" s="19"/>
      <c r="D10" s="12" t="s">
        <v>35</v>
      </c>
      <c r="E10" s="12">
        <v>369</v>
      </c>
      <c r="F10" s="12">
        <v>431</v>
      </c>
      <c r="G10" s="17">
        <f t="shared" si="0"/>
        <v>62</v>
      </c>
      <c r="H10" s="14">
        <v>6.72548068575936</v>
      </c>
      <c r="I10" s="12"/>
      <c r="J10" s="12">
        <v>122</v>
      </c>
      <c r="K10" s="14">
        <v>3.5327868852459</v>
      </c>
      <c r="L10" s="57">
        <v>242104.19</v>
      </c>
      <c r="M10" s="58">
        <v>35998.05</v>
      </c>
      <c r="N10" s="37"/>
      <c r="O10" s="59"/>
      <c r="P10" s="12" t="s">
        <v>26</v>
      </c>
      <c r="Q10" s="75">
        <f>F20</f>
        <v>290</v>
      </c>
      <c r="R10" s="65">
        <f>H20</f>
        <v>2.57627024896275</v>
      </c>
    </row>
    <row r="11" ht="18" customHeight="1" spans="1:18">
      <c r="A11" s="15"/>
      <c r="B11" s="19"/>
      <c r="C11" s="19"/>
      <c r="D11" s="12" t="s">
        <v>36</v>
      </c>
      <c r="E11" s="12">
        <v>281</v>
      </c>
      <c r="F11" s="12">
        <v>305</v>
      </c>
      <c r="G11" s="17">
        <f t="shared" si="0"/>
        <v>24</v>
      </c>
      <c r="H11" s="14">
        <v>14.7067009119768</v>
      </c>
      <c r="I11" s="12"/>
      <c r="J11" s="12">
        <v>28</v>
      </c>
      <c r="K11" s="14">
        <v>10.8928571428571</v>
      </c>
      <c r="L11" s="1">
        <v>274677.2</v>
      </c>
      <c r="M11" s="58">
        <v>18677.01</v>
      </c>
      <c r="N11" s="37"/>
      <c r="O11" s="59"/>
      <c r="P11" s="12" t="s">
        <v>37</v>
      </c>
      <c r="Q11" s="78">
        <f>F25</f>
        <v>70</v>
      </c>
      <c r="R11" s="74">
        <f>H25</f>
        <v>2.7</v>
      </c>
    </row>
    <row r="12" ht="18" customHeight="1" spans="1:18">
      <c r="A12" s="15"/>
      <c r="B12" s="16" t="s">
        <v>38</v>
      </c>
      <c r="C12" s="16">
        <f>F12+F13</f>
        <v>430</v>
      </c>
      <c r="D12" s="12" t="s">
        <v>39</v>
      </c>
      <c r="E12" s="12">
        <v>360</v>
      </c>
      <c r="F12" s="12">
        <v>370</v>
      </c>
      <c r="G12" s="13">
        <f t="shared" si="0"/>
        <v>10</v>
      </c>
      <c r="H12" s="20">
        <v>4.5319280783569</v>
      </c>
      <c r="I12" s="12">
        <v>0</v>
      </c>
      <c r="J12" s="12">
        <v>43</v>
      </c>
      <c r="K12" s="14">
        <v>8.6046511627907</v>
      </c>
      <c r="L12" s="57">
        <v>179100.3618</v>
      </c>
      <c r="M12" s="58">
        <v>39519.6831687</v>
      </c>
      <c r="N12" s="37"/>
      <c r="O12" s="59"/>
      <c r="P12" s="12" t="s">
        <v>40</v>
      </c>
      <c r="Q12" s="78">
        <f>F7</f>
        <v>46</v>
      </c>
      <c r="R12" s="74">
        <f>H7</f>
        <v>1.71</v>
      </c>
    </row>
    <row r="13" ht="18" customHeight="1" spans="1:18">
      <c r="A13" s="15"/>
      <c r="B13" s="18"/>
      <c r="C13" s="18"/>
      <c r="D13" s="12" t="s">
        <v>28</v>
      </c>
      <c r="E13" s="12">
        <v>72</v>
      </c>
      <c r="F13" s="12">
        <v>60</v>
      </c>
      <c r="G13" s="13">
        <f t="shared" si="0"/>
        <v>-12</v>
      </c>
      <c r="H13" s="20">
        <v>2.85112772304586</v>
      </c>
      <c r="I13" s="12">
        <v>0</v>
      </c>
      <c r="J13" s="12">
        <v>11</v>
      </c>
      <c r="K13" s="14">
        <v>5.45454545454545</v>
      </c>
      <c r="L13" s="57">
        <v>26531.0352</v>
      </c>
      <c r="M13" s="58">
        <v>9305.4530618</v>
      </c>
      <c r="N13" s="37"/>
      <c r="O13" s="59"/>
      <c r="P13" s="23" t="s">
        <v>29</v>
      </c>
      <c r="Q13" s="60">
        <f>SUM(Q9:Q12)</f>
        <v>591</v>
      </c>
      <c r="R13" s="77">
        <f>AVERAGE(R9:R11)</f>
        <v>3.03555952032933</v>
      </c>
    </row>
    <row r="14" ht="18" customHeight="1" spans="1:18">
      <c r="A14" s="22"/>
      <c r="B14" s="23" t="s">
        <v>7</v>
      </c>
      <c r="C14" s="23">
        <f t="shared" ref="C14:G14" si="1">SUM(C2:C13)</f>
        <v>8449</v>
      </c>
      <c r="D14" s="23"/>
      <c r="E14" s="23">
        <f t="shared" si="1"/>
        <v>7910</v>
      </c>
      <c r="F14" s="23">
        <f t="shared" si="1"/>
        <v>8449</v>
      </c>
      <c r="G14" s="24">
        <f t="shared" si="1"/>
        <v>539</v>
      </c>
      <c r="H14" s="25"/>
      <c r="I14" s="23">
        <f>SUM(I3:I13)</f>
        <v>0</v>
      </c>
      <c r="J14" s="23">
        <f>SUM(J2:J13)</f>
        <v>1813</v>
      </c>
      <c r="K14" s="25"/>
      <c r="L14" s="99">
        <f>SUM(L2:L13)</f>
        <v>3115464.22566375</v>
      </c>
      <c r="M14" s="67">
        <f>SUM(M2:M13)</f>
        <v>783437.3702305</v>
      </c>
      <c r="N14" s="37"/>
      <c r="O14" s="12" t="s">
        <v>33</v>
      </c>
      <c r="P14" s="12" t="s">
        <v>34</v>
      </c>
      <c r="Q14" s="78">
        <f>F8</f>
        <v>754</v>
      </c>
      <c r="R14" s="74">
        <f>H8</f>
        <v>4.24682463805186</v>
      </c>
    </row>
    <row r="15" ht="18" customHeight="1" spans="1:18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50" t="s">
        <v>16</v>
      </c>
      <c r="J15" s="51" t="s">
        <v>17</v>
      </c>
      <c r="K15" s="52" t="s">
        <v>18</v>
      </c>
      <c r="L15" s="53" t="s">
        <v>3</v>
      </c>
      <c r="M15" s="54" t="s">
        <v>4</v>
      </c>
      <c r="N15" s="37"/>
      <c r="O15" s="12"/>
      <c r="P15" s="12" t="s">
        <v>26</v>
      </c>
      <c r="Q15" s="75">
        <f>F21</f>
        <v>210</v>
      </c>
      <c r="R15" s="68">
        <f>H21</f>
        <v>2.84156657925657</v>
      </c>
    </row>
    <row r="16" ht="18" customHeight="1" spans="1:18">
      <c r="A16" s="11">
        <v>43407</v>
      </c>
      <c r="B16" s="26" t="s">
        <v>41</v>
      </c>
      <c r="C16" s="26">
        <f>F16+F17</f>
        <v>1032</v>
      </c>
      <c r="D16" s="12" t="s">
        <v>21</v>
      </c>
      <c r="E16" s="27">
        <v>886</v>
      </c>
      <c r="F16" s="27">
        <v>831</v>
      </c>
      <c r="G16" s="13">
        <f t="shared" ref="G16:G27" si="2">F16-E16</f>
        <v>-55</v>
      </c>
      <c r="H16" s="14">
        <v>2.8</v>
      </c>
      <c r="I16" s="12"/>
      <c r="J16" s="12">
        <v>140</v>
      </c>
      <c r="K16" s="14">
        <v>5.9</v>
      </c>
      <c r="L16" s="57">
        <v>231884.0638</v>
      </c>
      <c r="M16" s="58">
        <v>83088.724859163</v>
      </c>
      <c r="N16" s="37"/>
      <c r="O16" s="12"/>
      <c r="P16" s="12" t="s">
        <v>37</v>
      </c>
      <c r="Q16" s="78">
        <f>F24</f>
        <v>155</v>
      </c>
      <c r="R16" s="74">
        <f>H24</f>
        <v>3.22</v>
      </c>
    </row>
    <row r="17" ht="18" customHeight="1" spans="1:18">
      <c r="A17" s="15"/>
      <c r="B17" s="28"/>
      <c r="C17" s="28"/>
      <c r="D17" s="12" t="s">
        <v>20</v>
      </c>
      <c r="E17" s="27">
        <v>193</v>
      </c>
      <c r="F17" s="27">
        <v>201</v>
      </c>
      <c r="G17" s="13">
        <f t="shared" si="2"/>
        <v>8</v>
      </c>
      <c r="H17" s="14">
        <v>3.3</v>
      </c>
      <c r="I17" s="12"/>
      <c r="J17" s="12">
        <v>43</v>
      </c>
      <c r="K17" s="14">
        <v>4.7</v>
      </c>
      <c r="L17" s="57">
        <v>67956.9891</v>
      </c>
      <c r="M17" s="58">
        <v>21105.4754900355</v>
      </c>
      <c r="N17" s="37"/>
      <c r="O17" s="12"/>
      <c r="P17" s="23" t="s">
        <v>29</v>
      </c>
      <c r="Q17" s="60">
        <f>SUM(Q14:Q16)</f>
        <v>1119</v>
      </c>
      <c r="R17" s="77">
        <f>AVERAGE(R14:R16)</f>
        <v>3.43613040576948</v>
      </c>
    </row>
    <row r="18" ht="18" customHeight="1" spans="1:18">
      <c r="A18" s="15"/>
      <c r="B18" s="26" t="s">
        <v>42</v>
      </c>
      <c r="C18" s="26">
        <f>SUM(F18:F22)</f>
        <v>2594</v>
      </c>
      <c r="D18" s="12" t="s">
        <v>21</v>
      </c>
      <c r="E18" s="27">
        <v>1151</v>
      </c>
      <c r="F18" s="27">
        <v>1147</v>
      </c>
      <c r="G18" s="13">
        <f t="shared" si="2"/>
        <v>-4</v>
      </c>
      <c r="H18" s="14">
        <v>2.69308793060708</v>
      </c>
      <c r="I18" s="12"/>
      <c r="J18" s="12">
        <v>153</v>
      </c>
      <c r="K18" s="14">
        <v>7.48366013071895</v>
      </c>
      <c r="L18" s="57">
        <v>334189.707275269</v>
      </c>
      <c r="M18" s="98">
        <v>124091.643454039</v>
      </c>
      <c r="N18" s="37"/>
      <c r="O18" s="12" t="s">
        <v>28</v>
      </c>
      <c r="P18" s="12" t="s">
        <v>40</v>
      </c>
      <c r="Q18" s="76">
        <f>F5</f>
        <v>575</v>
      </c>
      <c r="R18" s="14">
        <f>H5</f>
        <v>3.62</v>
      </c>
    </row>
    <row r="19" ht="18" customHeight="1" spans="1:18">
      <c r="A19" s="15"/>
      <c r="B19" s="28"/>
      <c r="C19" s="28"/>
      <c r="D19" s="12" t="s">
        <v>25</v>
      </c>
      <c r="E19" s="27">
        <v>72</v>
      </c>
      <c r="F19" s="27">
        <v>93</v>
      </c>
      <c r="G19" s="17">
        <f t="shared" si="2"/>
        <v>21</v>
      </c>
      <c r="H19" s="14">
        <v>3.04516805959387</v>
      </c>
      <c r="I19" s="12"/>
      <c r="J19" s="12">
        <v>31</v>
      </c>
      <c r="K19" s="14">
        <v>3</v>
      </c>
      <c r="L19" s="12">
        <v>39018.2303245887</v>
      </c>
      <c r="M19" s="85">
        <v>12813.1615598886</v>
      </c>
      <c r="N19" s="37"/>
      <c r="O19" s="12"/>
      <c r="P19" s="12" t="s">
        <v>43</v>
      </c>
      <c r="Q19" s="76">
        <f>F13</f>
        <v>60</v>
      </c>
      <c r="R19" s="14">
        <f>H13</f>
        <v>2.85112772304586</v>
      </c>
    </row>
    <row r="20" ht="18" customHeight="1" spans="1:18">
      <c r="A20" s="15"/>
      <c r="B20" s="28"/>
      <c r="C20" s="28"/>
      <c r="D20" s="12" t="s">
        <v>31</v>
      </c>
      <c r="E20" s="27">
        <v>222</v>
      </c>
      <c r="F20" s="27">
        <v>290</v>
      </c>
      <c r="G20" s="17">
        <f t="shared" si="2"/>
        <v>68</v>
      </c>
      <c r="H20" s="14">
        <v>2.57627024896275</v>
      </c>
      <c r="I20" s="12"/>
      <c r="J20" s="12">
        <v>88</v>
      </c>
      <c r="K20" s="14">
        <v>3.26136363636364</v>
      </c>
      <c r="L20" s="57">
        <v>83882.1752265861</v>
      </c>
      <c r="M20" s="85">
        <v>32559.5403899721</v>
      </c>
      <c r="N20" s="37"/>
      <c r="O20" s="12"/>
      <c r="P20" s="12" t="s">
        <v>37</v>
      </c>
      <c r="Q20" s="79">
        <f>F23</f>
        <v>131</v>
      </c>
      <c r="R20" s="74">
        <f>H23</f>
        <v>3.6</v>
      </c>
    </row>
    <row r="21" ht="18" customHeight="1" spans="1:18">
      <c r="A21" s="15"/>
      <c r="B21" s="28"/>
      <c r="C21" s="28"/>
      <c r="D21" s="12" t="s">
        <v>33</v>
      </c>
      <c r="E21" s="27">
        <v>162</v>
      </c>
      <c r="F21" s="27">
        <v>210</v>
      </c>
      <c r="G21" s="17">
        <f t="shared" si="2"/>
        <v>48</v>
      </c>
      <c r="H21" s="14">
        <v>2.84156657925657</v>
      </c>
      <c r="I21" s="12"/>
      <c r="J21" s="12">
        <v>33</v>
      </c>
      <c r="K21" s="14">
        <v>6.24242424242424</v>
      </c>
      <c r="L21" s="57">
        <v>46992.506244796</v>
      </c>
      <c r="M21" s="85">
        <v>16537.5348189415</v>
      </c>
      <c r="N21" s="37"/>
      <c r="O21" s="12"/>
      <c r="P21" s="23" t="s">
        <v>29</v>
      </c>
      <c r="Q21" s="76">
        <f>Q20+Q19+Q18</f>
        <v>766</v>
      </c>
      <c r="R21" s="77">
        <f>AVERAGE(R18:R20)</f>
        <v>3.35704257434862</v>
      </c>
    </row>
    <row r="22" ht="18" customHeight="1" spans="1:18">
      <c r="A22" s="15"/>
      <c r="B22" s="29"/>
      <c r="C22" s="29"/>
      <c r="D22" s="12" t="s">
        <v>20</v>
      </c>
      <c r="E22" s="27">
        <v>755</v>
      </c>
      <c r="F22" s="27">
        <v>854</v>
      </c>
      <c r="G22" s="13">
        <f t="shared" si="2"/>
        <v>99</v>
      </c>
      <c r="H22" s="14">
        <v>2.7590328946523</v>
      </c>
      <c r="I22" s="12"/>
      <c r="J22" s="12">
        <v>189</v>
      </c>
      <c r="K22" s="14">
        <v>4.51851851851852</v>
      </c>
      <c r="L22" s="57">
        <v>262694.131282267</v>
      </c>
      <c r="M22" s="85">
        <v>95212.3955431755</v>
      </c>
      <c r="N22" s="37"/>
      <c r="O22" s="16" t="s">
        <v>20</v>
      </c>
      <c r="P22" s="12" t="s">
        <v>44</v>
      </c>
      <c r="Q22" s="78">
        <f>F2</f>
        <v>1822</v>
      </c>
      <c r="R22" s="14">
        <f>H2</f>
        <v>3.82234943289645</v>
      </c>
    </row>
    <row r="23" ht="18" customHeight="1" spans="1:19">
      <c r="A23" s="15"/>
      <c r="B23" s="26" t="s">
        <v>45</v>
      </c>
      <c r="C23" s="26">
        <f>SUM(F23:F26)</f>
        <v>458</v>
      </c>
      <c r="D23" s="30" t="s">
        <v>28</v>
      </c>
      <c r="E23" s="12">
        <v>130</v>
      </c>
      <c r="F23" s="12">
        <v>131</v>
      </c>
      <c r="G23" s="17">
        <f t="shared" si="2"/>
        <v>1</v>
      </c>
      <c r="H23" s="74">
        <v>3.6</v>
      </c>
      <c r="I23" s="12">
        <v>0</v>
      </c>
      <c r="J23" s="12">
        <v>36</v>
      </c>
      <c r="K23" s="14">
        <v>3.63888888888889</v>
      </c>
      <c r="L23" s="57">
        <v>61573.51781</v>
      </c>
      <c r="M23" s="58">
        <v>16184.01</v>
      </c>
      <c r="N23" s="37"/>
      <c r="O23" s="19"/>
      <c r="P23" s="31" t="s">
        <v>26</v>
      </c>
      <c r="Q23" s="78">
        <f>F22</f>
        <v>854</v>
      </c>
      <c r="R23" s="14">
        <f>H22</f>
        <v>2.7590328946523</v>
      </c>
      <c r="S23" s="37"/>
    </row>
    <row r="24" ht="18" customHeight="1" spans="1:18">
      <c r="A24" s="15"/>
      <c r="B24" s="28"/>
      <c r="C24" s="28"/>
      <c r="D24" s="30" t="s">
        <v>33</v>
      </c>
      <c r="E24" s="12">
        <v>169</v>
      </c>
      <c r="F24" s="12">
        <v>155</v>
      </c>
      <c r="G24" s="13">
        <f t="shared" si="2"/>
        <v>-14</v>
      </c>
      <c r="H24" s="74">
        <v>3.22</v>
      </c>
      <c r="I24" s="12">
        <v>0</v>
      </c>
      <c r="J24" s="12">
        <v>65</v>
      </c>
      <c r="K24" s="14">
        <v>2.38461538461538</v>
      </c>
      <c r="L24" s="57">
        <v>49540.5342</v>
      </c>
      <c r="M24" s="58">
        <v>15406.18</v>
      </c>
      <c r="N24" s="37"/>
      <c r="O24" s="19"/>
      <c r="P24" s="31" t="s">
        <v>24</v>
      </c>
      <c r="Q24" s="78">
        <f>F17</f>
        <v>201</v>
      </c>
      <c r="R24" s="14">
        <f>H17</f>
        <v>3.3</v>
      </c>
    </row>
    <row r="25" ht="18" customHeight="1" spans="1:18">
      <c r="A25" s="15"/>
      <c r="B25" s="28"/>
      <c r="C25" s="28"/>
      <c r="D25" s="30" t="s">
        <v>31</v>
      </c>
      <c r="E25" s="12">
        <v>159</v>
      </c>
      <c r="F25" s="12">
        <v>70</v>
      </c>
      <c r="G25" s="13">
        <f t="shared" si="2"/>
        <v>-89</v>
      </c>
      <c r="H25" s="74">
        <v>2.7</v>
      </c>
      <c r="I25" s="12">
        <v>0</v>
      </c>
      <c r="J25" s="12">
        <v>32</v>
      </c>
      <c r="K25" s="14">
        <v>2.1875</v>
      </c>
      <c r="L25" s="57">
        <v>25463.0982368</v>
      </c>
      <c r="M25" s="58">
        <v>9134.01</v>
      </c>
      <c r="N25" s="37"/>
      <c r="O25" s="19"/>
      <c r="P25" s="31" t="s">
        <v>46</v>
      </c>
      <c r="Q25" s="78">
        <f>F27</f>
        <v>128</v>
      </c>
      <c r="R25" s="14">
        <f>H27</f>
        <v>3.2</v>
      </c>
    </row>
    <row r="26" ht="18" customHeight="1" spans="1:18">
      <c r="A26" s="15"/>
      <c r="B26" s="28"/>
      <c r="C26" s="28"/>
      <c r="D26" s="30" t="s">
        <v>47</v>
      </c>
      <c r="E26" s="12">
        <v>80</v>
      </c>
      <c r="F26" s="12">
        <v>102</v>
      </c>
      <c r="G26" s="13">
        <f t="shared" si="2"/>
        <v>22</v>
      </c>
      <c r="H26" s="84">
        <v>1.93</v>
      </c>
      <c r="I26" s="12">
        <v>0</v>
      </c>
      <c r="J26" s="12">
        <v>31</v>
      </c>
      <c r="K26" s="62">
        <v>3.29032258064516</v>
      </c>
      <c r="L26" s="57">
        <v>27654.671380515</v>
      </c>
      <c r="M26" s="58">
        <v>13934.63</v>
      </c>
      <c r="N26" s="37"/>
      <c r="O26" s="18"/>
      <c r="P26" s="23" t="s">
        <v>29</v>
      </c>
      <c r="Q26" s="60">
        <f>SUM(Q22:Q25)</f>
        <v>3005</v>
      </c>
      <c r="R26" s="80">
        <f>AVERAGE(R22:R25)</f>
        <v>3.27034558188719</v>
      </c>
    </row>
    <row r="27" ht="18" customHeight="1" spans="1:18">
      <c r="A27" s="15"/>
      <c r="B27" s="31" t="s">
        <v>48</v>
      </c>
      <c r="C27" s="31">
        <f>F27</f>
        <v>128</v>
      </c>
      <c r="D27" s="30" t="s">
        <v>20</v>
      </c>
      <c r="E27" s="12">
        <v>152</v>
      </c>
      <c r="F27" s="12">
        <v>128</v>
      </c>
      <c r="G27" s="13">
        <f t="shared" si="2"/>
        <v>-24</v>
      </c>
      <c r="H27" s="62">
        <v>3.2</v>
      </c>
      <c r="I27" s="12">
        <v>4</v>
      </c>
      <c r="J27" s="12">
        <v>60</v>
      </c>
      <c r="K27" s="62">
        <v>2.13333333333333</v>
      </c>
      <c r="L27" s="57">
        <v>45330.194</v>
      </c>
      <c r="M27" s="58">
        <v>14419.014111708</v>
      </c>
      <c r="N27" s="37"/>
      <c r="O27" s="12" t="s">
        <v>49</v>
      </c>
      <c r="P27" s="12" t="s">
        <v>43</v>
      </c>
      <c r="Q27" s="12">
        <f>F12</f>
        <v>370</v>
      </c>
      <c r="R27" s="14">
        <f>H12</f>
        <v>4.5319280783569</v>
      </c>
    </row>
    <row r="28" ht="18" customHeight="1" spans="1:18">
      <c r="A28" s="15"/>
      <c r="B28" s="23"/>
      <c r="C28" s="23">
        <f t="shared" ref="C28:G28" si="3">SUM(C16:C27)</f>
        <v>4212</v>
      </c>
      <c r="D28" s="23"/>
      <c r="E28" s="23">
        <f t="shared" si="3"/>
        <v>4131</v>
      </c>
      <c r="F28" s="23">
        <f t="shared" si="3"/>
        <v>4212</v>
      </c>
      <c r="G28" s="32">
        <f t="shared" si="3"/>
        <v>81</v>
      </c>
      <c r="H28" s="25"/>
      <c r="I28" s="66">
        <f t="shared" ref="I28:M28" si="4">SUM(I16:I27)</f>
        <v>4</v>
      </c>
      <c r="J28" s="66">
        <f t="shared" si="4"/>
        <v>901</v>
      </c>
      <c r="K28" s="25"/>
      <c r="L28" s="23">
        <f>SUM(L16:L27)</f>
        <v>1276179.81888082</v>
      </c>
      <c r="M28" s="67">
        <f t="shared" si="4"/>
        <v>454486.320226923</v>
      </c>
      <c r="N28" s="37"/>
      <c r="O28" s="14" t="s">
        <v>30</v>
      </c>
      <c r="P28" s="12" t="s">
        <v>40</v>
      </c>
      <c r="Q28" s="60">
        <f>F6</f>
        <v>51</v>
      </c>
      <c r="R28" s="14">
        <f>H7</f>
        <v>1.71</v>
      </c>
    </row>
    <row r="29" ht="18" customHeight="1" spans="1:18">
      <c r="A29" s="22"/>
      <c r="B29" s="12" t="s">
        <v>50</v>
      </c>
      <c r="C29" s="12"/>
      <c r="D29" s="12"/>
      <c r="E29" s="33">
        <f t="shared" ref="E29:G29" si="5">E28+E14</f>
        <v>12041</v>
      </c>
      <c r="F29" s="33">
        <f t="shared" si="5"/>
        <v>12661</v>
      </c>
      <c r="G29" s="34">
        <f t="shared" si="5"/>
        <v>620</v>
      </c>
      <c r="H29" s="14"/>
      <c r="I29" s="69">
        <f t="shared" ref="I29:M29" si="6">I28+I14</f>
        <v>4</v>
      </c>
      <c r="J29" s="69">
        <f t="shared" si="6"/>
        <v>2714</v>
      </c>
      <c r="K29" s="14"/>
      <c r="L29" s="12">
        <f>L28+L14</f>
        <v>4391644.04454457</v>
      </c>
      <c r="M29" s="58">
        <f t="shared" si="6"/>
        <v>1237923.69045742</v>
      </c>
      <c r="N29" s="37"/>
      <c r="O29" s="14"/>
      <c r="P29" s="12" t="s">
        <v>37</v>
      </c>
      <c r="Q29" s="60">
        <f>F26</f>
        <v>102</v>
      </c>
      <c r="R29" s="12">
        <f>H26</f>
        <v>1.93</v>
      </c>
    </row>
    <row r="30" ht="18" customHeight="1" spans="1:18">
      <c r="A30" s="35"/>
      <c r="B30" s="5"/>
      <c r="C30" s="5"/>
      <c r="D30" s="5"/>
      <c r="E30" s="5"/>
      <c r="F30" s="36"/>
      <c r="G30" s="37"/>
      <c r="N30" s="37"/>
      <c r="O30" s="14" t="s">
        <v>51</v>
      </c>
      <c r="P30" s="12" t="s">
        <v>34</v>
      </c>
      <c r="Q30" s="78">
        <f>F10</f>
        <v>431</v>
      </c>
      <c r="R30" s="74">
        <f>H10</f>
        <v>6.72548068575936</v>
      </c>
    </row>
    <row r="31" ht="18" customHeight="1" spans="1:18">
      <c r="A31" s="38"/>
      <c r="B31" s="39"/>
      <c r="C31" s="39"/>
      <c r="D31" s="5"/>
      <c r="E31" s="40"/>
      <c r="F31" s="36"/>
      <c r="G31" s="37"/>
      <c r="H31" s="4"/>
      <c r="I31" s="4"/>
      <c r="J31" s="4"/>
      <c r="K31" s="4"/>
      <c r="M31" s="4"/>
      <c r="N31" s="37"/>
      <c r="O31" s="14" t="s">
        <v>36</v>
      </c>
      <c r="P31" s="14" t="s">
        <v>34</v>
      </c>
      <c r="Q31" s="60">
        <f>F11</f>
        <v>305</v>
      </c>
      <c r="R31" s="74">
        <f>H11</f>
        <v>14.7067009119768</v>
      </c>
    </row>
    <row r="32" ht="18" customHeight="1" spans="1:18">
      <c r="A32" s="38"/>
      <c r="B32" s="41"/>
      <c r="C32" s="41"/>
      <c r="D32" s="41"/>
      <c r="E32" s="41"/>
      <c r="F32" s="41"/>
      <c r="G32" s="37"/>
      <c r="N32" s="37"/>
      <c r="O32" s="37"/>
      <c r="P32" s="37"/>
      <c r="Q32" s="6">
        <f>Q31+Q30+Q29+Q28+Q27+Q26+Q21+Q17+Q13+Q8+Q5</f>
        <v>12661</v>
      </c>
      <c r="R32" s="1">
        <f>R31+R28+R27+R24+R23+R22+R30+R20+R19+R18+R16+R15+R14+R11+R10+R9+R7+R6+R4+R3+R2+R25+R29</f>
        <v>86.9842862500716</v>
      </c>
    </row>
    <row r="33" ht="18" customHeight="1" spans="1:16">
      <c r="A33" s="38"/>
      <c r="B33"/>
      <c r="F33" s="1"/>
      <c r="G33" s="37"/>
      <c r="H33" s="4"/>
      <c r="I33" s="4"/>
      <c r="J33" s="4"/>
      <c r="K33" s="4"/>
      <c r="L33" s="5"/>
      <c r="M33" s="4"/>
      <c r="O33" s="37"/>
      <c r="P33" s="37"/>
    </row>
    <row r="34" ht="18" customHeight="1" spans="1:17">
      <c r="A34" s="38"/>
      <c r="B34"/>
      <c r="C34" s="5"/>
      <c r="D34" s="36"/>
      <c r="E34" s="5"/>
      <c r="F34" s="36"/>
      <c r="G34" s="42"/>
      <c r="H34" s="42"/>
      <c r="I34" s="42"/>
      <c r="J34" s="42"/>
      <c r="K34" s="42"/>
      <c r="L34" s="5"/>
      <c r="M34" s="42"/>
      <c r="N34" s="37"/>
      <c r="O34" s="37"/>
      <c r="P34" s="70"/>
      <c r="Q34" s="37"/>
    </row>
    <row r="35" ht="18" customHeight="1" spans="1:17">
      <c r="A35" s="38"/>
      <c r="B35"/>
      <c r="C35" s="43"/>
      <c r="D35" s="5"/>
      <c r="E35" s="5"/>
      <c r="F35" s="5"/>
      <c r="G35" s="42"/>
      <c r="H35" s="42">
        <f>H25+H24+H23+H22+H21+H20+H19+H18+H17+H16+H13+H12+H11+H10+H9+H8+H7+H5+H4+H3+H2+H26+H27</f>
        <v>86.9842862500716</v>
      </c>
      <c r="I35" s="42"/>
      <c r="J35" s="42"/>
      <c r="K35" s="42"/>
      <c r="L35" s="5"/>
      <c r="M35" s="42"/>
      <c r="O35" s="37"/>
      <c r="P35" s="37"/>
      <c r="Q35" s="1">
        <f>F29-Q32</f>
        <v>0</v>
      </c>
    </row>
    <row r="36" ht="18" customHeight="1" spans="1:17">
      <c r="A36" s="38"/>
      <c r="B36"/>
      <c r="C36" s="43"/>
      <c r="D36" s="5"/>
      <c r="E36" s="5"/>
      <c r="F36" s="42"/>
      <c r="G36" s="42"/>
      <c r="H36" s="44"/>
      <c r="I36" s="44"/>
      <c r="J36" s="44"/>
      <c r="K36" s="44"/>
      <c r="L36" s="5"/>
      <c r="M36" s="44"/>
      <c r="O36" s="37"/>
      <c r="Q36" s="1"/>
    </row>
    <row r="37" ht="18" customHeight="1" spans="1:17">
      <c r="A37" s="45"/>
      <c r="B37"/>
      <c r="C37" s="43"/>
      <c r="D37" s="5"/>
      <c r="E37" s="5"/>
      <c r="F37" s="42"/>
      <c r="G37" s="5"/>
      <c r="H37" s="5"/>
      <c r="I37" s="5"/>
      <c r="J37" s="5"/>
      <c r="K37" s="5"/>
      <c r="L37" s="5"/>
      <c r="M37" s="5"/>
      <c r="N37" s="37"/>
      <c r="O37" s="37"/>
      <c r="Q37" s="1"/>
    </row>
    <row r="38" ht="18" customHeight="1" spans="1:17">
      <c r="A38" s="45"/>
      <c r="B38"/>
      <c r="C38" s="43"/>
      <c r="D38" s="5"/>
      <c r="E38" s="5"/>
      <c r="F38" s="5"/>
      <c r="G38" s="5"/>
      <c r="H38" s="46"/>
      <c r="I38" s="46"/>
      <c r="J38" s="46"/>
      <c r="K38" s="46"/>
      <c r="L38" s="5"/>
      <c r="M38" s="46"/>
      <c r="O38" s="37"/>
      <c r="Q38" s="1"/>
    </row>
    <row r="39" ht="18" customHeight="1" spans="1:17">
      <c r="A39" s="45"/>
      <c r="B39"/>
      <c r="C39" s="43"/>
      <c r="D39" s="42"/>
      <c r="E39" s="5"/>
      <c r="F39" s="42"/>
      <c r="G39" s="42"/>
      <c r="H39" s="42"/>
      <c r="I39" s="42"/>
      <c r="J39" s="42"/>
      <c r="K39" s="42"/>
      <c r="L39" s="5"/>
      <c r="M39" s="42"/>
      <c r="N39" s="46"/>
      <c r="O39" s="37"/>
      <c r="P39" s="6"/>
      <c r="Q39" s="1"/>
    </row>
    <row r="40" ht="18" customHeight="1" spans="1:17">
      <c r="A40" s="45"/>
      <c r="B40" s="5"/>
      <c r="C40" s="5"/>
      <c r="D40" s="42"/>
      <c r="E40" s="5"/>
      <c r="F40" s="42"/>
      <c r="G40" s="5"/>
      <c r="H40" s="47"/>
      <c r="I40" s="47"/>
      <c r="J40" s="47"/>
      <c r="K40" s="47"/>
      <c r="L40" s="5"/>
      <c r="M40" s="47"/>
      <c r="O40" s="5"/>
      <c r="P40" s="6"/>
      <c r="Q40" s="1"/>
    </row>
    <row r="41" ht="18" customHeight="1" spans="1:17">
      <c r="A41" s="45"/>
      <c r="B41" s="5"/>
      <c r="C41" s="5"/>
      <c r="D41" s="42"/>
      <c r="E41" s="5"/>
      <c r="F41" s="42"/>
      <c r="G41" s="5"/>
      <c r="H41" s="48"/>
      <c r="I41" s="48"/>
      <c r="J41" s="48"/>
      <c r="K41" s="48"/>
      <c r="L41" s="37"/>
      <c r="M41" s="48"/>
      <c r="N41" s="47"/>
      <c r="O41" s="5"/>
      <c r="Q41" s="1"/>
    </row>
    <row r="42" ht="18" customHeight="1" spans="1:17">
      <c r="A42" s="38"/>
      <c r="B42" s="42"/>
      <c r="C42" s="42"/>
      <c r="D42" s="42"/>
      <c r="E42" s="42"/>
      <c r="F42" s="42"/>
      <c r="G42" s="5"/>
      <c r="H42" s="48"/>
      <c r="I42" s="48"/>
      <c r="J42" s="48"/>
      <c r="K42" s="48"/>
      <c r="L42" s="37"/>
      <c r="M42" s="48"/>
      <c r="N42" s="48"/>
      <c r="Q42" s="1"/>
    </row>
    <row r="43" ht="18" customHeight="1" spans="1:17">
      <c r="A43" s="38"/>
      <c r="B43" s="5"/>
      <c r="C43" s="5"/>
      <c r="D43" s="5"/>
      <c r="E43" s="5"/>
      <c r="F43" s="42"/>
      <c r="G43" s="42"/>
      <c r="H43" s="42"/>
      <c r="I43" s="42"/>
      <c r="J43" s="42"/>
      <c r="K43" s="42"/>
      <c r="L43" s="70"/>
      <c r="M43" s="42"/>
      <c r="N43" s="48"/>
      <c r="Q43" s="1"/>
    </row>
    <row r="44" ht="18" customHeight="1" spans="1:17">
      <c r="A44" s="92"/>
      <c r="B44" s="5"/>
      <c r="C44" s="5"/>
      <c r="D44" s="5"/>
      <c r="E44" s="5"/>
      <c r="F44" s="5"/>
      <c r="G44" s="5"/>
      <c r="H44" s="46"/>
      <c r="I44" s="46"/>
      <c r="J44" s="46"/>
      <c r="K44" s="46"/>
      <c r="L44" s="42"/>
      <c r="M44" s="46"/>
      <c r="O44" s="37"/>
      <c r="Q44" s="1"/>
    </row>
    <row r="45" ht="18" customHeight="1" spans="1:15">
      <c r="A45" s="35"/>
      <c r="B45" s="5"/>
      <c r="C45" s="5"/>
      <c r="D45" s="5"/>
      <c r="E45" s="5"/>
      <c r="F45" s="5"/>
      <c r="G45" s="47"/>
      <c r="H45" s="37"/>
      <c r="I45" s="37"/>
      <c r="J45" s="37"/>
      <c r="K45" s="37"/>
      <c r="L45" s="5"/>
      <c r="M45" s="37"/>
      <c r="N45" s="46"/>
      <c r="O45" s="37"/>
    </row>
    <row r="46" ht="18" customHeight="1" spans="4:15">
      <c r="D46" s="42"/>
      <c r="E46" s="5"/>
      <c r="F46" s="5"/>
      <c r="G46" s="5"/>
      <c r="H46" s="5"/>
      <c r="I46" s="5"/>
      <c r="J46" s="5"/>
      <c r="K46" s="5"/>
      <c r="L46" s="5"/>
      <c r="M46" s="5"/>
      <c r="N46" s="37"/>
      <c r="O46" s="37"/>
    </row>
    <row r="47" ht="18" customHeight="1" spans="4:15">
      <c r="D47" s="42"/>
      <c r="E47" s="5"/>
      <c r="F47" s="5"/>
      <c r="G47" s="5"/>
      <c r="H47" s="5"/>
      <c r="I47" s="5"/>
      <c r="J47" s="5"/>
      <c r="K47" s="5"/>
      <c r="L47" s="5"/>
      <c r="M47" s="5"/>
      <c r="O47" s="37"/>
    </row>
    <row r="48" ht="18" customHeight="1" spans="4:17">
      <c r="D48" s="42"/>
      <c r="F48" s="1"/>
      <c r="G48" s="1"/>
      <c r="L48" s="5"/>
      <c r="Q48" s="1"/>
    </row>
    <row r="49" ht="18" customHeight="1" spans="4:17">
      <c r="D49" s="42"/>
      <c r="H49" s="5"/>
      <c r="I49" s="5"/>
      <c r="J49" s="5"/>
      <c r="K49" s="5"/>
      <c r="L49" s="5"/>
      <c r="M49" s="5"/>
      <c r="Q49" s="1"/>
    </row>
    <row r="50" ht="18" customHeight="1" spans="8:17">
      <c r="H50" s="5"/>
      <c r="I50" s="5"/>
      <c r="J50" s="5"/>
      <c r="K50" s="5"/>
      <c r="L50" s="5"/>
      <c r="M50" s="5"/>
      <c r="Q50" s="1"/>
    </row>
    <row r="51" ht="18" customHeight="1" spans="8:13">
      <c r="H51" s="5"/>
      <c r="I51" s="5"/>
      <c r="J51" s="5"/>
      <c r="K51" s="5"/>
      <c r="L51" s="5"/>
      <c r="M51" s="5"/>
    </row>
    <row r="52" ht="18" customHeight="1" spans="6:7">
      <c r="F52" s="1"/>
      <c r="G52" s="1"/>
    </row>
    <row r="53" ht="18" customHeight="1" spans="6:7">
      <c r="F53" s="1"/>
      <c r="G53" s="1"/>
    </row>
    <row r="54" ht="18" customHeight="1" spans="6:7">
      <c r="F54" s="1"/>
      <c r="G54" s="1"/>
    </row>
  </sheetData>
  <mergeCells count="24">
    <mergeCell ref="B29:D29"/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C3:C4"/>
    <mergeCell ref="C5:C7"/>
    <mergeCell ref="C8:C11"/>
    <mergeCell ref="C12:C13"/>
    <mergeCell ref="C16:C17"/>
    <mergeCell ref="C18:C22"/>
    <mergeCell ref="C23:C26"/>
    <mergeCell ref="O2:O5"/>
    <mergeCell ref="O6:O8"/>
    <mergeCell ref="O9:O13"/>
    <mergeCell ref="O14:O17"/>
    <mergeCell ref="O18:O21"/>
    <mergeCell ref="O22:O26"/>
    <mergeCell ref="O28:O29"/>
  </mergeCells>
  <conditionalFormatting sqref="Q2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{87251b42-e53d-485a-b004-05614c87d890}</x14:id>
        </ext>
      </extLst>
    </cfRule>
  </conditionalFormatting>
  <conditionalFormatting sqref="Q2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{589c53f3-6b49-4fed-9857-2d208f76540a}</x14:id>
        </ext>
      </extLst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{971f893b-c1e1-4476-80ad-31eadc0d8bf3}</x14:id>
        </ext>
      </extLst>
    </cfRule>
  </conditionalFormatting>
  <conditionalFormatting sqref="R30">
    <cfRule type="aboveAverage" dxfId="1" priority="15" aboveAverage="0"/>
    <cfRule type="aboveAverage" dxfId="0" priority="16"/>
  </conditionalFormatting>
  <conditionalFormatting sqref="R31">
    <cfRule type="aboveAverage" dxfId="1" priority="1" aboveAverage="0"/>
    <cfRule type="aboveAverage" dxfId="0" priority="2"/>
  </conditionalFormatting>
  <conditionalFormatting sqref="Q2:Q5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{e44d12d3-0a16-4b6c-9779-2ad2ec82c6dc}</x14:id>
        </ext>
      </extLst>
    </cfRule>
  </conditionalFormatting>
  <conditionalFormatting sqref="Q6:Q8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{164e9cc8-7958-4f27-b091-fc358f419f76}</x14:id>
        </ext>
      </extLst>
    </cfRule>
  </conditionalFormatting>
  <conditionalFormatting sqref="Q9:Q1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{3d90f3ba-113e-400f-955a-dbb07c0c63be}</x14:id>
        </ext>
      </extLst>
    </cfRule>
  </conditionalFormatting>
  <conditionalFormatting sqref="Q14:Q17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{93cfe944-4769-4a10-86e1-9dd14dffee02}</x14:id>
        </ext>
      </extLst>
    </cfRule>
  </conditionalFormatting>
  <conditionalFormatting sqref="Q18:Q2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{9199f6a2-bc44-4c12-845f-59ae65c0eec6}</x14:id>
        </ext>
      </extLst>
    </cfRule>
  </conditionalFormatting>
  <conditionalFormatting sqref="Q22:Q2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{122f71c1-b0df-4ca2-8dbe-6a0f6bce76c5}</x14:id>
        </ext>
      </extLst>
    </cfRule>
  </conditionalFormatting>
  <conditionalFormatting sqref="Q23:Q2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{444ed7f8-abfe-4360-b992-4d2b8d2cf2f8}</x14:id>
        </ext>
      </extLst>
    </cfRule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{1f2f22a9-008c-4b9d-8956-18ab3a7ef043}</x14:id>
        </ext>
      </extLst>
    </cfRule>
  </conditionalFormatting>
  <conditionalFormatting sqref="R3:R4">
    <cfRule type="aboveAverage" dxfId="1" priority="23" aboveAverage="0"/>
    <cfRule type="aboveAverage" dxfId="0" priority="24"/>
  </conditionalFormatting>
  <conditionalFormatting sqref="R6:R7">
    <cfRule type="aboveAverage" dxfId="1" priority="21" aboveAverage="0"/>
    <cfRule type="aboveAverage" dxfId="0" priority="22"/>
  </conditionalFormatting>
  <conditionalFormatting sqref="R9:R12">
    <cfRule type="aboveAverage" dxfId="1" priority="17" aboveAverage="0"/>
    <cfRule type="aboveAverage" dxfId="0" priority="18"/>
  </conditionalFormatting>
  <conditionalFormatting sqref="R14:R16">
    <cfRule type="aboveAverage" dxfId="1" priority="19" aboveAverage="0"/>
    <cfRule type="aboveAverage" dxfId="0" priority="20"/>
  </conditionalFormatting>
  <conditionalFormatting sqref="R18:R21">
    <cfRule type="aboveAverage" dxfId="1" priority="13" aboveAverage="0"/>
    <cfRule type="aboveAverage" dxfId="0" priority="14"/>
  </conditionalFormatting>
  <conditionalFormatting sqref="R22:R25">
    <cfRule type="aboveAverage" dxfId="1" priority="27" aboveAverage="0"/>
    <cfRule type="aboveAverage" dxfId="0" priority="28"/>
  </conditionalFormatting>
  <conditionalFormatting sqref="Q22 Q2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{5651e866-93ac-4c3b-adac-34ab71bd95cd}</x14:id>
        </ext>
      </extLst>
    </cfRule>
  </conditionalFormatting>
  <pageMargins left="0.699305555555556" right="0.699305555555556" top="0.75" bottom="0.75" header="0.3" footer="0.3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251b42-e53d-485a-b004-05614c87d8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type="dataBar" id="{589c53f3-6b49-4fed-9857-2d208f7654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971f893b-c1e1-4476-80ad-31eadc0d8b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type="dataBar" id="{e44d12d3-0a16-4b6c-9779-2ad2ec82c6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type="dataBar" id="{164e9cc8-7958-4f27-b091-fc358f419f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type="dataBar" id="{3d90f3ba-113e-400f-955a-dbb07c0c63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type="dataBar" id="{93cfe944-4769-4a10-86e1-9dd14dffee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type="dataBar" id="{9199f6a2-bc44-4c12-845f-59ae65c0ee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type="dataBar" id="{122f71c1-b0df-4ca2-8dbe-6a0f6bce76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type="dataBar" id="{444ed7f8-abfe-4360-b992-4d2b8d2cf2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1f2f22a9-008c-4b9d-8956-18ab3a7ef0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type="dataBar" id="{5651e866-93ac-4c3b-adac-34ab71bd95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4"/>
  <sheetViews>
    <sheetView topLeftCell="A10" workbookViewId="0">
      <selection activeCell="N10" sqref="N$1:N$1048576"/>
    </sheetView>
  </sheetViews>
  <sheetFormatPr defaultColWidth="9" defaultRowHeight="17.4"/>
  <cols>
    <col min="1" max="1" width="9.5" style="2" customWidth="1"/>
    <col min="2" max="2" width="12.6296296296296" style="1" customWidth="1"/>
    <col min="3" max="3" width="11.25" style="1" customWidth="1"/>
    <col min="4" max="4" width="10" style="1" customWidth="1"/>
    <col min="5" max="5" width="10.1296296296296" style="1" customWidth="1"/>
    <col min="6" max="6" width="8.5" style="3" customWidth="1"/>
    <col min="7" max="7" width="11.25" style="4" customWidth="1"/>
    <col min="8" max="8" width="9.62962962962963" style="1" customWidth="1"/>
    <col min="9" max="9" width="8.62962962962963" style="1" customWidth="1"/>
    <col min="10" max="10" width="10" style="1" customWidth="1"/>
    <col min="11" max="11" width="10.75" style="1" customWidth="1"/>
    <col min="12" max="12" width="15" style="1" customWidth="1"/>
    <col min="13" max="13" width="14.1296296296296" style="1" customWidth="1"/>
    <col min="14" max="14" width="13.3796296296296" style="5" customWidth="1"/>
    <col min="15" max="15" width="12.5" style="1" customWidth="1"/>
    <col min="16" max="16" width="13.3796296296296" style="1" customWidth="1"/>
    <col min="17" max="17" width="19.3796296296296" style="6" customWidth="1"/>
    <col min="18" max="18" width="13.6296296296296" style="1" customWidth="1"/>
    <col min="19" max="16384" width="9" style="1"/>
  </cols>
  <sheetData>
    <row r="1" ht="18" customHeight="1" spans="1:18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50" t="s">
        <v>16</v>
      </c>
      <c r="J1" s="51" t="s">
        <v>17</v>
      </c>
      <c r="K1" s="52" t="s">
        <v>18</v>
      </c>
      <c r="L1" s="53" t="s">
        <v>3</v>
      </c>
      <c r="M1" s="54" t="s">
        <v>4</v>
      </c>
      <c r="N1" s="55"/>
      <c r="O1" s="56" t="s">
        <v>11</v>
      </c>
      <c r="P1" s="56" t="s">
        <v>9</v>
      </c>
      <c r="Q1" s="72" t="s">
        <v>13</v>
      </c>
      <c r="R1" s="73" t="s">
        <v>15</v>
      </c>
    </row>
    <row r="2" ht="18" customHeight="1" spans="1:18">
      <c r="A2" s="11">
        <v>43408</v>
      </c>
      <c r="B2" s="12" t="s">
        <v>19</v>
      </c>
      <c r="C2" s="12">
        <f>F2</f>
        <v>1729</v>
      </c>
      <c r="D2" s="12" t="s">
        <v>20</v>
      </c>
      <c r="E2" s="12">
        <v>1822</v>
      </c>
      <c r="F2" s="12">
        <v>1729</v>
      </c>
      <c r="G2" s="13">
        <f t="shared" ref="G2:G13" si="0">F2-E2</f>
        <v>-93</v>
      </c>
      <c r="H2" s="14">
        <v>3.71653565092382</v>
      </c>
      <c r="I2" s="27">
        <v>0</v>
      </c>
      <c r="J2" s="27">
        <v>421</v>
      </c>
      <c r="K2" s="14">
        <v>4.10688836104513</v>
      </c>
      <c r="L2" s="57">
        <v>542690.84</v>
      </c>
      <c r="M2" s="58">
        <v>146020.62</v>
      </c>
      <c r="N2" s="37"/>
      <c r="O2" s="12" t="s">
        <v>21</v>
      </c>
      <c r="P2" s="12" t="s">
        <v>22</v>
      </c>
      <c r="Q2" s="60">
        <f>F3</f>
        <v>3839</v>
      </c>
      <c r="R2" s="74">
        <f>H3</f>
        <v>3.19385016323792</v>
      </c>
    </row>
    <row r="3" ht="18" customHeight="1" spans="1:18">
      <c r="A3" s="15"/>
      <c r="B3" s="12" t="s">
        <v>23</v>
      </c>
      <c r="C3" s="16">
        <f>F3+F4</f>
        <v>3901</v>
      </c>
      <c r="D3" s="12" t="s">
        <v>21</v>
      </c>
      <c r="E3" s="12">
        <v>3793</v>
      </c>
      <c r="F3" s="12">
        <v>3839</v>
      </c>
      <c r="G3" s="17">
        <f t="shared" si="0"/>
        <v>46</v>
      </c>
      <c r="H3" s="14">
        <v>3.19385016323792</v>
      </c>
      <c r="I3" s="12">
        <v>0</v>
      </c>
      <c r="J3" s="12">
        <v>582</v>
      </c>
      <c r="K3" s="14">
        <v>6.59621993127148</v>
      </c>
      <c r="L3" s="1">
        <v>1222110.669</v>
      </c>
      <c r="M3" s="58">
        <v>361678.46</v>
      </c>
      <c r="N3" s="37"/>
      <c r="O3" s="12"/>
      <c r="P3" s="12" t="s">
        <v>24</v>
      </c>
      <c r="Q3" s="60">
        <f>F16</f>
        <v>830</v>
      </c>
      <c r="R3" s="14">
        <f>H16</f>
        <v>2.8</v>
      </c>
    </row>
    <row r="4" ht="18" customHeight="1" spans="1:18">
      <c r="A4" s="15"/>
      <c r="B4" s="12"/>
      <c r="C4" s="18"/>
      <c r="D4" s="12" t="s">
        <v>25</v>
      </c>
      <c r="E4" s="12">
        <v>57</v>
      </c>
      <c r="F4" s="12">
        <v>62</v>
      </c>
      <c r="G4" s="17">
        <f t="shared" si="0"/>
        <v>5</v>
      </c>
      <c r="H4" s="14">
        <v>3.44053977905558</v>
      </c>
      <c r="I4" s="12">
        <v>0</v>
      </c>
      <c r="J4" s="12">
        <v>18</v>
      </c>
      <c r="K4" s="14">
        <v>3.44444444444444</v>
      </c>
      <c r="L4" s="57">
        <v>22978.32273</v>
      </c>
      <c r="M4" s="58">
        <v>6498.94</v>
      </c>
      <c r="N4" s="37"/>
      <c r="O4" s="12"/>
      <c r="P4" s="12" t="s">
        <v>26</v>
      </c>
      <c r="Q4" s="75">
        <f>F18</f>
        <v>1190</v>
      </c>
      <c r="R4" s="64">
        <f>H18</f>
        <v>2.97458657157123</v>
      </c>
    </row>
    <row r="5" ht="18" customHeight="1" spans="1:18">
      <c r="A5" s="15"/>
      <c r="B5" s="16" t="s">
        <v>27</v>
      </c>
      <c r="C5" s="16">
        <f>F5+F6+F7</f>
        <v>856</v>
      </c>
      <c r="D5" s="12" t="s">
        <v>28</v>
      </c>
      <c r="E5" s="12">
        <v>575</v>
      </c>
      <c r="F5" s="12">
        <v>768</v>
      </c>
      <c r="G5" s="13">
        <f t="shared" si="0"/>
        <v>193</v>
      </c>
      <c r="H5" s="14">
        <v>3.89</v>
      </c>
      <c r="I5" s="12">
        <v>0</v>
      </c>
      <c r="J5" s="12">
        <v>85</v>
      </c>
      <c r="K5" s="14">
        <v>9.04</v>
      </c>
      <c r="L5" s="1">
        <v>392708.93</v>
      </c>
      <c r="M5" s="58">
        <v>100709.27</v>
      </c>
      <c r="N5" s="37"/>
      <c r="O5" s="12"/>
      <c r="P5" s="23" t="s">
        <v>29</v>
      </c>
      <c r="Q5" s="76">
        <f>SUM(Q2:Q4)</f>
        <v>5859</v>
      </c>
      <c r="R5" s="77">
        <f>AVERAGE(R2:R4)</f>
        <v>2.98947891160305</v>
      </c>
    </row>
    <row r="6" ht="18" customHeight="1" spans="1:18">
      <c r="A6" s="15"/>
      <c r="B6" s="19"/>
      <c r="C6" s="19"/>
      <c r="D6" s="12" t="s">
        <v>30</v>
      </c>
      <c r="E6" s="12">
        <v>51</v>
      </c>
      <c r="F6" s="12">
        <v>51</v>
      </c>
      <c r="G6" s="13">
        <f t="shared" si="0"/>
        <v>0</v>
      </c>
      <c r="H6" s="14">
        <v>3.84</v>
      </c>
      <c r="I6" s="12">
        <v>0</v>
      </c>
      <c r="J6" s="12">
        <v>33</v>
      </c>
      <c r="K6" s="14">
        <v>1.55</v>
      </c>
      <c r="L6" s="57">
        <v>9387.57</v>
      </c>
      <c r="M6" s="58">
        <v>2444.01</v>
      </c>
      <c r="N6" s="37"/>
      <c r="O6" s="12" t="s">
        <v>25</v>
      </c>
      <c r="P6" s="12" t="s">
        <v>22</v>
      </c>
      <c r="Q6" s="60">
        <f>F4</f>
        <v>62</v>
      </c>
      <c r="R6" s="14">
        <f>H4</f>
        <v>3.44053977905558</v>
      </c>
    </row>
    <row r="7" ht="18" customHeight="1" spans="1:18">
      <c r="A7" s="15"/>
      <c r="B7" s="18"/>
      <c r="C7" s="18"/>
      <c r="D7" s="12" t="s">
        <v>31</v>
      </c>
      <c r="E7" s="12">
        <v>46</v>
      </c>
      <c r="F7" s="12">
        <v>37</v>
      </c>
      <c r="G7" s="13">
        <f t="shared" si="0"/>
        <v>-9</v>
      </c>
      <c r="H7" s="14">
        <v>1.39</v>
      </c>
      <c r="I7" s="12">
        <v>0</v>
      </c>
      <c r="J7" s="12">
        <v>40</v>
      </c>
      <c r="K7" s="14">
        <v>0.93</v>
      </c>
      <c r="L7" s="57">
        <v>13602.77</v>
      </c>
      <c r="M7" s="58">
        <v>9787.77</v>
      </c>
      <c r="N7" s="37"/>
      <c r="O7" s="12"/>
      <c r="P7" s="12" t="s">
        <v>26</v>
      </c>
      <c r="Q7" s="75">
        <f>F19</f>
        <v>96</v>
      </c>
      <c r="R7" s="65">
        <f>H19</f>
        <v>3.52134347325563</v>
      </c>
    </row>
    <row r="8" ht="18" customHeight="1" spans="1:18">
      <c r="A8" s="15"/>
      <c r="B8" s="16" t="s">
        <v>32</v>
      </c>
      <c r="C8" s="16">
        <f>F8+F9+F10+F11</f>
        <v>1694</v>
      </c>
      <c r="D8" s="12" t="s">
        <v>33</v>
      </c>
      <c r="E8" s="12">
        <v>754</v>
      </c>
      <c r="F8" s="12">
        <v>850</v>
      </c>
      <c r="G8" s="17">
        <f t="shared" si="0"/>
        <v>96</v>
      </c>
      <c r="H8" s="14">
        <v>4.40272164412211</v>
      </c>
      <c r="I8" s="12">
        <v>0</v>
      </c>
      <c r="J8" s="12">
        <v>202</v>
      </c>
      <c r="K8" s="14">
        <v>4.20792079207921</v>
      </c>
      <c r="L8" s="57">
        <v>262052.81</v>
      </c>
      <c r="M8" s="58">
        <v>59520.64</v>
      </c>
      <c r="N8" s="37"/>
      <c r="O8" s="12"/>
      <c r="P8" s="23" t="s">
        <v>29</v>
      </c>
      <c r="Q8" s="76">
        <f>SUM(Q6:Q7)</f>
        <v>158</v>
      </c>
      <c r="R8" s="77">
        <f>AVERAGE(R6:R7)</f>
        <v>3.48094162615561</v>
      </c>
    </row>
    <row r="9" ht="18" customHeight="1" spans="1:18">
      <c r="A9" s="15"/>
      <c r="B9" s="19"/>
      <c r="C9" s="19"/>
      <c r="D9" s="12" t="s">
        <v>31</v>
      </c>
      <c r="E9" s="12">
        <v>185</v>
      </c>
      <c r="F9" s="12">
        <v>136</v>
      </c>
      <c r="G9" s="17">
        <f t="shared" si="0"/>
        <v>-49</v>
      </c>
      <c r="H9" s="14">
        <v>2.63936691050544</v>
      </c>
      <c r="I9" s="12">
        <v>0</v>
      </c>
      <c r="J9" s="12">
        <v>64</v>
      </c>
      <c r="K9" s="14">
        <v>2.125</v>
      </c>
      <c r="L9" s="57">
        <v>33165.44</v>
      </c>
      <c r="M9" s="58">
        <v>12565.68</v>
      </c>
      <c r="N9" s="37"/>
      <c r="O9" s="59" t="s">
        <v>31</v>
      </c>
      <c r="P9" s="12" t="s">
        <v>34</v>
      </c>
      <c r="Q9" s="75">
        <f>F9</f>
        <v>136</v>
      </c>
      <c r="R9" s="74">
        <f>H9</f>
        <v>2.63936691050544</v>
      </c>
    </row>
    <row r="10" ht="18" customHeight="1" spans="1:18">
      <c r="A10" s="15"/>
      <c r="B10" s="19"/>
      <c r="C10" s="19"/>
      <c r="D10" s="12" t="s">
        <v>35</v>
      </c>
      <c r="E10" s="12">
        <v>431</v>
      </c>
      <c r="F10" s="12">
        <v>390</v>
      </c>
      <c r="G10" s="17">
        <f t="shared" si="0"/>
        <v>-41</v>
      </c>
      <c r="H10" s="14">
        <v>6.21822006073278</v>
      </c>
      <c r="I10" s="12">
        <v>0</v>
      </c>
      <c r="J10" s="12">
        <v>114</v>
      </c>
      <c r="K10" s="14">
        <v>3.42105263157895</v>
      </c>
      <c r="L10" s="57">
        <v>218267.67</v>
      </c>
      <c r="M10" s="58">
        <v>35101.31</v>
      </c>
      <c r="N10" s="37"/>
      <c r="O10" s="59"/>
      <c r="P10" s="12" t="s">
        <v>26</v>
      </c>
      <c r="Q10" s="75">
        <f>F20</f>
        <v>307</v>
      </c>
      <c r="R10" s="65">
        <f>H20</f>
        <v>2.86171100158027</v>
      </c>
    </row>
    <row r="11" ht="18" customHeight="1" spans="1:18">
      <c r="A11" s="15"/>
      <c r="B11" s="19"/>
      <c r="C11" s="19"/>
      <c r="D11" s="12" t="s">
        <v>36</v>
      </c>
      <c r="E11" s="12">
        <v>305</v>
      </c>
      <c r="F11" s="12">
        <v>318</v>
      </c>
      <c r="G11" s="17">
        <f t="shared" si="0"/>
        <v>13</v>
      </c>
      <c r="H11" s="14">
        <v>13.3884432247895</v>
      </c>
      <c r="I11" s="12">
        <v>0</v>
      </c>
      <c r="J11" s="12">
        <v>27</v>
      </c>
      <c r="K11" s="14">
        <v>11.7777777777778</v>
      </c>
      <c r="L11" s="1">
        <v>245890.14</v>
      </c>
      <c r="M11" s="58">
        <v>18365.85</v>
      </c>
      <c r="N11" s="37"/>
      <c r="O11" s="59"/>
      <c r="P11" s="12" t="s">
        <v>37</v>
      </c>
      <c r="Q11" s="78">
        <f>F25</f>
        <v>70</v>
      </c>
      <c r="R11" s="74">
        <f>H25</f>
        <v>4.14</v>
      </c>
    </row>
    <row r="12" ht="18" customHeight="1" spans="1:18">
      <c r="A12" s="15"/>
      <c r="B12" s="16" t="s">
        <v>38</v>
      </c>
      <c r="C12" s="16">
        <f>F12+F13</f>
        <v>418</v>
      </c>
      <c r="D12" s="12" t="s">
        <v>39</v>
      </c>
      <c r="E12" s="12">
        <v>370</v>
      </c>
      <c r="F12" s="12">
        <v>357</v>
      </c>
      <c r="G12" s="13">
        <f t="shared" si="0"/>
        <v>-13</v>
      </c>
      <c r="H12" s="20">
        <v>3.95104237673373</v>
      </c>
      <c r="I12" s="12">
        <v>0</v>
      </c>
      <c r="J12" s="12">
        <v>52</v>
      </c>
      <c r="K12" s="14">
        <v>6.86538461538461</v>
      </c>
      <c r="L12" s="57">
        <v>172917.12384</v>
      </c>
      <c r="M12" s="58">
        <v>43764.9377942</v>
      </c>
      <c r="N12" s="37"/>
      <c r="O12" s="59"/>
      <c r="P12" s="12" t="s">
        <v>40</v>
      </c>
      <c r="Q12" s="78">
        <f>F7</f>
        <v>37</v>
      </c>
      <c r="R12" s="74">
        <f>H7</f>
        <v>1.39</v>
      </c>
    </row>
    <row r="13" ht="18" customHeight="1" spans="1:18">
      <c r="A13" s="15"/>
      <c r="B13" s="18"/>
      <c r="C13" s="18"/>
      <c r="D13" s="12" t="s">
        <v>28</v>
      </c>
      <c r="E13" s="12">
        <v>60</v>
      </c>
      <c r="F13" s="12">
        <v>61</v>
      </c>
      <c r="G13" s="13">
        <f t="shared" si="0"/>
        <v>1</v>
      </c>
      <c r="H13" s="20">
        <v>2.88616667502559</v>
      </c>
      <c r="I13" s="12">
        <v>0</v>
      </c>
      <c r="J13" s="12">
        <v>11</v>
      </c>
      <c r="K13" s="14">
        <v>5.54545454545455</v>
      </c>
      <c r="L13" s="57">
        <v>29487.3576</v>
      </c>
      <c r="M13" s="58">
        <v>10216.789576</v>
      </c>
      <c r="N13" s="37"/>
      <c r="O13" s="59"/>
      <c r="P13" s="23" t="s">
        <v>29</v>
      </c>
      <c r="Q13" s="60">
        <f>SUM(Q9:Q12)</f>
        <v>550</v>
      </c>
      <c r="R13" s="77">
        <f>AVERAGE(R9:R11)</f>
        <v>3.2136926373619</v>
      </c>
    </row>
    <row r="14" ht="18" customHeight="1" spans="1:18">
      <c r="A14" s="22"/>
      <c r="B14" s="23" t="s">
        <v>7</v>
      </c>
      <c r="C14" s="23">
        <f t="shared" ref="C14:G14" si="1">SUM(C2:C13)</f>
        <v>8598</v>
      </c>
      <c r="D14" s="23"/>
      <c r="E14" s="23">
        <f t="shared" si="1"/>
        <v>8449</v>
      </c>
      <c r="F14" s="23">
        <f t="shared" si="1"/>
        <v>8598</v>
      </c>
      <c r="G14" s="24">
        <f t="shared" si="1"/>
        <v>149</v>
      </c>
      <c r="H14" s="25"/>
      <c r="I14" s="23">
        <f>SUM(I3:I13)</f>
        <v>0</v>
      </c>
      <c r="J14" s="23">
        <f>SUM(J2:J13)</f>
        <v>1649</v>
      </c>
      <c r="K14" s="25"/>
      <c r="L14" s="99">
        <f>SUM(L2:L13)</f>
        <v>3165259.64317</v>
      </c>
      <c r="M14" s="67">
        <f>SUM(M2:M13)</f>
        <v>806674.2773702</v>
      </c>
      <c r="N14" s="37"/>
      <c r="O14" s="12" t="s">
        <v>33</v>
      </c>
      <c r="P14" s="12" t="s">
        <v>34</v>
      </c>
      <c r="Q14" s="78">
        <f>F8</f>
        <v>850</v>
      </c>
      <c r="R14" s="74">
        <f>H8</f>
        <v>4.40272164412211</v>
      </c>
    </row>
    <row r="15" ht="18" customHeight="1" spans="1:18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50" t="s">
        <v>16</v>
      </c>
      <c r="J15" s="51" t="s">
        <v>17</v>
      </c>
      <c r="K15" s="52" t="s">
        <v>18</v>
      </c>
      <c r="L15" s="53" t="s">
        <v>3</v>
      </c>
      <c r="M15" s="54" t="s">
        <v>4</v>
      </c>
      <c r="N15" s="37"/>
      <c r="O15" s="12"/>
      <c r="P15" s="12" t="s">
        <v>26</v>
      </c>
      <c r="Q15" s="75">
        <f>F21</f>
        <v>234</v>
      </c>
      <c r="R15" s="68">
        <f>H21</f>
        <v>2.96553418214457</v>
      </c>
    </row>
    <row r="16" ht="18" customHeight="1" spans="1:18">
      <c r="A16" s="11">
        <v>43408</v>
      </c>
      <c r="B16" s="26" t="s">
        <v>41</v>
      </c>
      <c r="C16" s="26">
        <f>F16+F17</f>
        <v>1056</v>
      </c>
      <c r="D16" s="12" t="s">
        <v>21</v>
      </c>
      <c r="E16" s="27">
        <v>831</v>
      </c>
      <c r="F16" s="27">
        <v>830</v>
      </c>
      <c r="G16" s="13">
        <f t="shared" ref="G16:G27" si="2">F16-E16</f>
        <v>-1</v>
      </c>
      <c r="H16" s="14">
        <v>2.8</v>
      </c>
      <c r="I16" s="12">
        <v>0</v>
      </c>
      <c r="J16" s="12">
        <v>127</v>
      </c>
      <c r="K16" s="14">
        <v>6.5</v>
      </c>
      <c r="L16" s="57">
        <v>221262.27133841</v>
      </c>
      <c r="M16" s="58">
        <v>77737.602792243</v>
      </c>
      <c r="N16" s="37"/>
      <c r="O16" s="12"/>
      <c r="P16" s="12" t="s">
        <v>37</v>
      </c>
      <c r="Q16" s="78">
        <f>F24</f>
        <v>120</v>
      </c>
      <c r="R16" s="74">
        <f>H24</f>
        <v>3.05</v>
      </c>
    </row>
    <row r="17" ht="18" customHeight="1" spans="1:18">
      <c r="A17" s="15"/>
      <c r="B17" s="28"/>
      <c r="C17" s="28"/>
      <c r="D17" s="12" t="s">
        <v>20</v>
      </c>
      <c r="E17" s="27">
        <v>201</v>
      </c>
      <c r="F17" s="27">
        <v>226</v>
      </c>
      <c r="G17" s="13">
        <f t="shared" si="2"/>
        <v>25</v>
      </c>
      <c r="H17" s="14">
        <v>3.4</v>
      </c>
      <c r="I17" s="12">
        <v>0</v>
      </c>
      <c r="J17" s="12">
        <v>40</v>
      </c>
      <c r="K17" s="14">
        <v>5.7</v>
      </c>
      <c r="L17" s="57">
        <v>73308.9075936105</v>
      </c>
      <c r="M17" s="58">
        <v>21492.092664396</v>
      </c>
      <c r="N17" s="37"/>
      <c r="O17" s="12"/>
      <c r="P17" s="23" t="s">
        <v>29</v>
      </c>
      <c r="Q17" s="60">
        <f>SUM(Q14:Q16)</f>
        <v>1204</v>
      </c>
      <c r="R17" s="77">
        <f>AVERAGE(R14:R16)</f>
        <v>3.47275194208889</v>
      </c>
    </row>
    <row r="18" ht="18" customHeight="1" spans="1:18">
      <c r="A18" s="15"/>
      <c r="B18" s="26" t="s">
        <v>42</v>
      </c>
      <c r="C18" s="26">
        <f>SUM(F18:F22)</f>
        <v>2714</v>
      </c>
      <c r="D18" s="12" t="s">
        <v>21</v>
      </c>
      <c r="E18" s="27">
        <v>1147</v>
      </c>
      <c r="F18" s="27">
        <v>1190</v>
      </c>
      <c r="G18" s="13">
        <f t="shared" si="2"/>
        <v>43</v>
      </c>
      <c r="H18" s="14">
        <v>2.97458657157123</v>
      </c>
      <c r="I18" s="12">
        <v>0</v>
      </c>
      <c r="J18" s="12">
        <v>134</v>
      </c>
      <c r="K18" s="14">
        <v>8.88059701492537</v>
      </c>
      <c r="L18" s="57">
        <v>350356.997880114</v>
      </c>
      <c r="M18" s="98">
        <v>117783.426183844</v>
      </c>
      <c r="N18" s="37"/>
      <c r="O18" s="12" t="s">
        <v>28</v>
      </c>
      <c r="P18" s="12" t="s">
        <v>40</v>
      </c>
      <c r="Q18" s="76">
        <f>F5</f>
        <v>768</v>
      </c>
      <c r="R18" s="14">
        <f>H5</f>
        <v>3.89</v>
      </c>
    </row>
    <row r="19" ht="18" customHeight="1" spans="1:18">
      <c r="A19" s="15"/>
      <c r="B19" s="28"/>
      <c r="C19" s="28"/>
      <c r="D19" s="12" t="s">
        <v>25</v>
      </c>
      <c r="E19" s="27">
        <v>93</v>
      </c>
      <c r="F19" s="27">
        <v>96</v>
      </c>
      <c r="G19" s="17">
        <f t="shared" si="2"/>
        <v>3</v>
      </c>
      <c r="H19" s="14">
        <v>3.52134347325563</v>
      </c>
      <c r="I19" s="12">
        <v>0</v>
      </c>
      <c r="J19" s="12">
        <v>29</v>
      </c>
      <c r="K19" s="14">
        <v>3.31034482758621</v>
      </c>
      <c r="L19" s="12">
        <v>39665.6291685193</v>
      </c>
      <c r="M19" s="85">
        <v>11264.3454038997</v>
      </c>
      <c r="N19" s="37"/>
      <c r="O19" s="12"/>
      <c r="P19" s="12" t="s">
        <v>43</v>
      </c>
      <c r="Q19" s="76">
        <f>F13</f>
        <v>61</v>
      </c>
      <c r="R19" s="14">
        <f>H13</f>
        <v>2.88616667502559</v>
      </c>
    </row>
    <row r="20" ht="18" customHeight="1" spans="1:18">
      <c r="A20" s="15"/>
      <c r="B20" s="28"/>
      <c r="C20" s="28"/>
      <c r="D20" s="12" t="s">
        <v>31</v>
      </c>
      <c r="E20" s="27">
        <v>290</v>
      </c>
      <c r="F20" s="27">
        <v>307</v>
      </c>
      <c r="G20" s="17">
        <f t="shared" si="2"/>
        <v>17</v>
      </c>
      <c r="H20" s="14">
        <v>2.86171100158027</v>
      </c>
      <c r="I20" s="12">
        <v>0</v>
      </c>
      <c r="J20" s="12">
        <v>86</v>
      </c>
      <c r="K20" s="14">
        <v>3.56976744186047</v>
      </c>
      <c r="L20" s="57">
        <v>90171.1983887211</v>
      </c>
      <c r="M20" s="85">
        <v>31509.5403899721</v>
      </c>
      <c r="N20" s="37"/>
      <c r="O20" s="12"/>
      <c r="P20" s="12" t="s">
        <v>37</v>
      </c>
      <c r="Q20" s="79">
        <f>F23</f>
        <v>125</v>
      </c>
      <c r="R20" s="74">
        <f>H23</f>
        <v>4.16</v>
      </c>
    </row>
    <row r="21" ht="18" customHeight="1" spans="1:18">
      <c r="A21" s="15"/>
      <c r="B21" s="28"/>
      <c r="C21" s="28"/>
      <c r="D21" s="12" t="s">
        <v>33</v>
      </c>
      <c r="E21" s="27">
        <v>210</v>
      </c>
      <c r="F21" s="27">
        <v>234</v>
      </c>
      <c r="G21" s="17">
        <f t="shared" si="2"/>
        <v>24</v>
      </c>
      <c r="H21" s="14">
        <v>2.96553418214457</v>
      </c>
      <c r="I21" s="12">
        <v>0</v>
      </c>
      <c r="J21" s="12">
        <v>29</v>
      </c>
      <c r="K21" s="14">
        <v>8.06896551724138</v>
      </c>
      <c r="L21" s="57">
        <v>52744.379683597</v>
      </c>
      <c r="M21" s="85">
        <v>17785.7938718663</v>
      </c>
      <c r="N21" s="37"/>
      <c r="O21" s="12"/>
      <c r="P21" s="23" t="s">
        <v>29</v>
      </c>
      <c r="Q21" s="76">
        <f>Q20+Q19+Q18</f>
        <v>954</v>
      </c>
      <c r="R21" s="77">
        <f>AVERAGE(R18:R20)</f>
        <v>3.6453888916752</v>
      </c>
    </row>
    <row r="22" ht="18" customHeight="1" spans="1:18">
      <c r="A22" s="15"/>
      <c r="B22" s="29"/>
      <c r="C22" s="29"/>
      <c r="D22" s="12" t="s">
        <v>20</v>
      </c>
      <c r="E22" s="27">
        <v>854</v>
      </c>
      <c r="F22" s="27">
        <v>887</v>
      </c>
      <c r="G22" s="13">
        <f t="shared" si="2"/>
        <v>33</v>
      </c>
      <c r="H22" s="14">
        <v>3.04311372713155</v>
      </c>
      <c r="I22" s="12">
        <v>0</v>
      </c>
      <c r="J22" s="12">
        <v>177</v>
      </c>
      <c r="K22" s="14">
        <v>5.01129943502825</v>
      </c>
      <c r="L22" s="57">
        <v>275581.708987462</v>
      </c>
      <c r="M22" s="85">
        <v>90559.1225626741</v>
      </c>
      <c r="N22" s="37"/>
      <c r="O22" s="16" t="s">
        <v>20</v>
      </c>
      <c r="P22" s="12" t="s">
        <v>44</v>
      </c>
      <c r="Q22" s="78">
        <f>F2</f>
        <v>1729</v>
      </c>
      <c r="R22" s="14">
        <f>H2</f>
        <v>3.71653565092382</v>
      </c>
    </row>
    <row r="23" ht="18" customHeight="1" spans="1:19">
      <c r="A23" s="15"/>
      <c r="B23" s="26" t="s">
        <v>45</v>
      </c>
      <c r="C23" s="26">
        <f>SUM(F23:F26)</f>
        <v>440</v>
      </c>
      <c r="D23" s="30" t="s">
        <v>28</v>
      </c>
      <c r="E23" s="12">
        <v>131</v>
      </c>
      <c r="F23" s="12">
        <v>125</v>
      </c>
      <c r="G23" s="17">
        <f t="shared" si="2"/>
        <v>-6</v>
      </c>
      <c r="H23" s="74">
        <v>4.16</v>
      </c>
      <c r="I23" s="12">
        <v>0</v>
      </c>
      <c r="J23" s="12">
        <v>34</v>
      </c>
      <c r="K23" s="14">
        <v>3.67647058823529</v>
      </c>
      <c r="L23" s="57">
        <v>58277.095458</v>
      </c>
      <c r="M23" s="58">
        <v>13271.14</v>
      </c>
      <c r="N23" s="37"/>
      <c r="O23" s="19"/>
      <c r="P23" s="31" t="s">
        <v>26</v>
      </c>
      <c r="Q23" s="78">
        <f>F22</f>
        <v>887</v>
      </c>
      <c r="R23" s="14">
        <f>H22</f>
        <v>3.04311372713155</v>
      </c>
      <c r="S23" s="37"/>
    </row>
    <row r="24" ht="18" customHeight="1" spans="1:18">
      <c r="A24" s="15"/>
      <c r="B24" s="28"/>
      <c r="C24" s="28"/>
      <c r="D24" s="30" t="s">
        <v>33</v>
      </c>
      <c r="E24" s="12">
        <v>155</v>
      </c>
      <c r="F24" s="12">
        <v>120</v>
      </c>
      <c r="G24" s="13">
        <f t="shared" si="2"/>
        <v>-35</v>
      </c>
      <c r="H24" s="74">
        <v>3.05</v>
      </c>
      <c r="I24" s="12">
        <v>0</v>
      </c>
      <c r="J24" s="12">
        <v>54</v>
      </c>
      <c r="K24" s="14">
        <v>2.22222222222222</v>
      </c>
      <c r="L24" s="57">
        <v>40629.6351</v>
      </c>
      <c r="M24" s="58">
        <v>13344.96</v>
      </c>
      <c r="N24" s="37"/>
      <c r="O24" s="19"/>
      <c r="P24" s="31" t="s">
        <v>24</v>
      </c>
      <c r="Q24" s="78">
        <f>F17</f>
        <v>226</v>
      </c>
      <c r="R24" s="14">
        <f>H17</f>
        <v>3.4</v>
      </c>
    </row>
    <row r="25" ht="18" customHeight="1" spans="1:18">
      <c r="A25" s="15"/>
      <c r="B25" s="28"/>
      <c r="C25" s="28"/>
      <c r="D25" s="30" t="s">
        <v>31</v>
      </c>
      <c r="E25" s="12">
        <v>70</v>
      </c>
      <c r="F25" s="12">
        <v>70</v>
      </c>
      <c r="G25" s="13">
        <f t="shared" si="2"/>
        <v>0</v>
      </c>
      <c r="H25" s="74">
        <v>4.14</v>
      </c>
      <c r="I25" s="12">
        <v>0</v>
      </c>
      <c r="J25" s="12">
        <v>28</v>
      </c>
      <c r="K25" s="14">
        <v>2.5</v>
      </c>
      <c r="L25" s="57">
        <v>27044.4694485</v>
      </c>
      <c r="M25" s="58">
        <v>6329.42</v>
      </c>
      <c r="N25" s="37"/>
      <c r="O25" s="19"/>
      <c r="P25" s="31" t="s">
        <v>46</v>
      </c>
      <c r="Q25" s="78">
        <f>F27</f>
        <v>143</v>
      </c>
      <c r="R25" s="14">
        <f>H27</f>
        <v>3.9</v>
      </c>
    </row>
    <row r="26" ht="18" customHeight="1" spans="1:18">
      <c r="A26" s="15"/>
      <c r="B26" s="28"/>
      <c r="C26" s="28"/>
      <c r="D26" s="30" t="s">
        <v>47</v>
      </c>
      <c r="E26" s="12">
        <v>102</v>
      </c>
      <c r="F26" s="12">
        <v>125</v>
      </c>
      <c r="G26" s="13">
        <f t="shared" si="2"/>
        <v>23</v>
      </c>
      <c r="H26" s="84">
        <v>2.02</v>
      </c>
      <c r="I26" s="12">
        <v>0</v>
      </c>
      <c r="J26" s="12">
        <v>26</v>
      </c>
      <c r="K26" s="62">
        <v>4.80769230769231</v>
      </c>
      <c r="L26" s="57">
        <v>35656.3146891585</v>
      </c>
      <c r="M26" s="58">
        <v>17198.63</v>
      </c>
      <c r="N26" s="37"/>
      <c r="O26" s="18"/>
      <c r="P26" s="23" t="s">
        <v>29</v>
      </c>
      <c r="Q26" s="60">
        <f>SUM(Q22:Q25)</f>
        <v>2985</v>
      </c>
      <c r="R26" s="80">
        <f>AVERAGE(R22:R25)</f>
        <v>3.51491234451384</v>
      </c>
    </row>
    <row r="27" ht="18" customHeight="1" spans="1:18">
      <c r="A27" s="15"/>
      <c r="B27" s="31" t="s">
        <v>48</v>
      </c>
      <c r="C27" s="31">
        <f>F27</f>
        <v>143</v>
      </c>
      <c r="D27" s="30" t="s">
        <v>20</v>
      </c>
      <c r="E27" s="12">
        <v>128</v>
      </c>
      <c r="F27" s="12">
        <v>143</v>
      </c>
      <c r="G27" s="13">
        <f t="shared" si="2"/>
        <v>15</v>
      </c>
      <c r="H27" s="62">
        <v>3.9</v>
      </c>
      <c r="I27" s="12">
        <v>3</v>
      </c>
      <c r="J27" s="12">
        <v>60</v>
      </c>
      <c r="K27" s="62">
        <v>2.38333333333333</v>
      </c>
      <c r="L27" s="57">
        <v>51160.0362</v>
      </c>
      <c r="M27" s="58">
        <v>13321.866691053</v>
      </c>
      <c r="N27" s="37"/>
      <c r="O27" s="12" t="s">
        <v>49</v>
      </c>
      <c r="P27" s="12" t="s">
        <v>43</v>
      </c>
      <c r="Q27" s="12">
        <f>F12</f>
        <v>357</v>
      </c>
      <c r="R27" s="14">
        <f>H12</f>
        <v>3.95104237673373</v>
      </c>
    </row>
    <row r="28" ht="18" customHeight="1" spans="1:18">
      <c r="A28" s="15"/>
      <c r="B28" s="23"/>
      <c r="C28" s="23">
        <f t="shared" ref="C28:G28" si="3">SUM(C16:C27)</f>
        <v>4353</v>
      </c>
      <c r="D28" s="23"/>
      <c r="E28" s="23">
        <f t="shared" si="3"/>
        <v>4212</v>
      </c>
      <c r="F28" s="23">
        <f t="shared" si="3"/>
        <v>4353</v>
      </c>
      <c r="G28" s="32">
        <f t="shared" si="3"/>
        <v>141</v>
      </c>
      <c r="H28" s="25"/>
      <c r="I28" s="66">
        <f t="shared" ref="I28:M28" si="4">SUM(I16:I27)</f>
        <v>3</v>
      </c>
      <c r="J28" s="66">
        <f t="shared" si="4"/>
        <v>824</v>
      </c>
      <c r="K28" s="25"/>
      <c r="L28" s="23">
        <f>SUM(L16:L27)</f>
        <v>1315858.64393609</v>
      </c>
      <c r="M28" s="67">
        <f t="shared" si="4"/>
        <v>431597.940559948</v>
      </c>
      <c r="N28" s="37"/>
      <c r="O28" s="14" t="s">
        <v>30</v>
      </c>
      <c r="P28" s="12" t="s">
        <v>40</v>
      </c>
      <c r="Q28" s="60">
        <f>F6</f>
        <v>51</v>
      </c>
      <c r="R28" s="14">
        <f>H7</f>
        <v>1.39</v>
      </c>
    </row>
    <row r="29" ht="18" customHeight="1" spans="1:18">
      <c r="A29" s="22"/>
      <c r="B29" s="12" t="s">
        <v>50</v>
      </c>
      <c r="C29" s="12"/>
      <c r="D29" s="12"/>
      <c r="E29" s="33">
        <f t="shared" ref="E29:G29" si="5">E28+E14</f>
        <v>12661</v>
      </c>
      <c r="F29" s="33">
        <f t="shared" si="5"/>
        <v>12951</v>
      </c>
      <c r="G29" s="34">
        <f t="shared" si="5"/>
        <v>290</v>
      </c>
      <c r="H29" s="14"/>
      <c r="I29" s="69">
        <f t="shared" ref="I29:M29" si="6">I28+I14</f>
        <v>3</v>
      </c>
      <c r="J29" s="69">
        <f t="shared" si="6"/>
        <v>2473</v>
      </c>
      <c r="K29" s="14"/>
      <c r="L29" s="12">
        <f>L28+L14</f>
        <v>4481118.28710609</v>
      </c>
      <c r="M29" s="58">
        <f t="shared" si="6"/>
        <v>1238272.21793015</v>
      </c>
      <c r="N29" s="37"/>
      <c r="O29" s="14"/>
      <c r="P29" s="12" t="s">
        <v>37</v>
      </c>
      <c r="Q29" s="60">
        <f>F26</f>
        <v>125</v>
      </c>
      <c r="R29" s="12">
        <f>H26</f>
        <v>2.02</v>
      </c>
    </row>
    <row r="30" ht="18" customHeight="1" spans="1:18">
      <c r="A30" s="35"/>
      <c r="B30" s="5"/>
      <c r="C30" s="5"/>
      <c r="D30" s="5"/>
      <c r="E30" s="5"/>
      <c r="F30" s="36"/>
      <c r="G30" s="37"/>
      <c r="N30" s="37"/>
      <c r="O30" s="14" t="s">
        <v>51</v>
      </c>
      <c r="P30" s="12" t="s">
        <v>34</v>
      </c>
      <c r="Q30" s="78">
        <f>F10</f>
        <v>390</v>
      </c>
      <c r="R30" s="74">
        <f>H10</f>
        <v>6.21822006073278</v>
      </c>
    </row>
    <row r="31" ht="18" customHeight="1" spans="1:18">
      <c r="A31" s="38"/>
      <c r="B31" s="39"/>
      <c r="C31" s="39"/>
      <c r="D31" s="5"/>
      <c r="E31" s="40"/>
      <c r="F31" s="36"/>
      <c r="G31" s="37"/>
      <c r="H31" s="4"/>
      <c r="I31" s="4"/>
      <c r="J31" s="4"/>
      <c r="K31" s="4"/>
      <c r="M31" s="4"/>
      <c r="N31" s="37"/>
      <c r="O31" s="14" t="s">
        <v>36</v>
      </c>
      <c r="P31" s="14" t="s">
        <v>34</v>
      </c>
      <c r="Q31" s="60">
        <f>F11</f>
        <v>318</v>
      </c>
      <c r="R31" s="74">
        <f>H11</f>
        <v>13.3884432247895</v>
      </c>
    </row>
    <row r="32" ht="18" customHeight="1" spans="1:18">
      <c r="A32" s="38"/>
      <c r="B32" s="41"/>
      <c r="C32" s="41"/>
      <c r="D32" s="41"/>
      <c r="E32" s="41"/>
      <c r="F32" s="41"/>
      <c r="G32" s="37"/>
      <c r="N32" s="37"/>
      <c r="O32" s="37"/>
      <c r="P32" s="37"/>
      <c r="Q32" s="6">
        <f>Q31+Q30+Q29+Q28+Q27+Q26+Q21+Q17+Q13+Q8+Q5</f>
        <v>12951</v>
      </c>
      <c r="R32" s="1">
        <f>R31+R28+R27+R24+R23+R22+R30+R20+R19+R18+R16+R15+R14+R11+R10+R9+R7+R6+R4+R3+R2+R25+R29</f>
        <v>87.9531754408097</v>
      </c>
    </row>
    <row r="33" ht="18" customHeight="1" spans="1:16">
      <c r="A33" s="38"/>
      <c r="B33"/>
      <c r="F33" s="1"/>
      <c r="G33" s="37"/>
      <c r="H33" s="4"/>
      <c r="I33" s="4"/>
      <c r="J33" s="4"/>
      <c r="K33" s="4"/>
      <c r="L33" s="5"/>
      <c r="M33" s="4"/>
      <c r="O33" s="37"/>
      <c r="P33" s="37"/>
    </row>
    <row r="34" ht="18" customHeight="1" spans="1:17">
      <c r="A34" s="38"/>
      <c r="B34"/>
      <c r="C34" s="5"/>
      <c r="D34" s="36"/>
      <c r="E34" s="5"/>
      <c r="F34" s="36"/>
      <c r="G34" s="42"/>
      <c r="H34" s="42"/>
      <c r="I34" s="42"/>
      <c r="J34" s="42"/>
      <c r="K34" s="42"/>
      <c r="L34" s="5"/>
      <c r="M34" s="42"/>
      <c r="N34" s="37"/>
      <c r="O34" s="37"/>
      <c r="P34" s="70"/>
      <c r="Q34" s="37"/>
    </row>
    <row r="35" ht="18" customHeight="1" spans="1:17">
      <c r="A35" s="38"/>
      <c r="B35"/>
      <c r="C35" s="43"/>
      <c r="D35" s="5"/>
      <c r="E35" s="5"/>
      <c r="F35" s="5"/>
      <c r="G35" s="42"/>
      <c r="H35" s="42">
        <f>H25+H24+H23+H22+H21+H20+H19+H18+H17+H16+H13+H12+H11+H10+H9+H8+H7+H5+H4+H3+H2+H26+H27</f>
        <v>87.9531754408097</v>
      </c>
      <c r="I35" s="42"/>
      <c r="J35" s="42"/>
      <c r="K35" s="42"/>
      <c r="L35" s="5"/>
      <c r="M35" s="42"/>
      <c r="O35" s="37"/>
      <c r="P35" s="37"/>
      <c r="Q35" s="1">
        <f>F29-Q32</f>
        <v>0</v>
      </c>
    </row>
    <row r="36" ht="18" customHeight="1" spans="1:17">
      <c r="A36" s="38"/>
      <c r="B36"/>
      <c r="C36" s="43"/>
      <c r="D36" s="5"/>
      <c r="E36" s="5"/>
      <c r="F36" s="42"/>
      <c r="G36" s="42"/>
      <c r="H36" s="44"/>
      <c r="I36" s="44"/>
      <c r="J36" s="44"/>
      <c r="K36" s="44"/>
      <c r="L36" s="5"/>
      <c r="M36" s="44"/>
      <c r="O36" s="37"/>
      <c r="Q36" s="1"/>
    </row>
    <row r="37" ht="18" customHeight="1" spans="1:17">
      <c r="A37" s="45"/>
      <c r="B37"/>
      <c r="C37" s="43"/>
      <c r="D37" s="5"/>
      <c r="E37" s="5"/>
      <c r="F37" s="42"/>
      <c r="G37" s="5"/>
      <c r="H37" s="5"/>
      <c r="I37" s="5"/>
      <c r="J37" s="5"/>
      <c r="K37" s="5"/>
      <c r="L37" s="5"/>
      <c r="M37" s="5"/>
      <c r="N37" s="37"/>
      <c r="O37" s="37"/>
      <c r="Q37" s="1"/>
    </row>
    <row r="38" ht="18" customHeight="1" spans="1:17">
      <c r="A38" s="45"/>
      <c r="B38"/>
      <c r="C38" s="43"/>
      <c r="D38" s="5"/>
      <c r="E38" s="5"/>
      <c r="F38" s="5"/>
      <c r="G38" s="5"/>
      <c r="H38" s="46"/>
      <c r="I38" s="46"/>
      <c r="J38" s="46"/>
      <c r="K38" s="46"/>
      <c r="L38" s="5"/>
      <c r="M38" s="46"/>
      <c r="O38" s="37"/>
      <c r="Q38" s="1"/>
    </row>
    <row r="39" ht="18" customHeight="1" spans="1:17">
      <c r="A39" s="45"/>
      <c r="B39"/>
      <c r="C39" s="43"/>
      <c r="D39" s="42"/>
      <c r="E39" s="5"/>
      <c r="F39" s="42"/>
      <c r="G39" s="42"/>
      <c r="H39" s="42"/>
      <c r="I39" s="42"/>
      <c r="J39" s="42"/>
      <c r="K39" s="42"/>
      <c r="L39" s="5"/>
      <c r="M39" s="42"/>
      <c r="N39" s="46"/>
      <c r="O39" s="37"/>
      <c r="P39" s="6"/>
      <c r="Q39" s="1"/>
    </row>
    <row r="40" ht="18" customHeight="1" spans="1:17">
      <c r="A40" s="45"/>
      <c r="B40" s="5"/>
      <c r="C40" s="5"/>
      <c r="D40" s="42"/>
      <c r="E40" s="5"/>
      <c r="F40" s="42"/>
      <c r="G40" s="5"/>
      <c r="H40" s="47"/>
      <c r="I40" s="47"/>
      <c r="J40" s="47"/>
      <c r="K40" s="47"/>
      <c r="L40" s="5"/>
      <c r="M40" s="47"/>
      <c r="O40" s="5"/>
      <c r="P40" s="6"/>
      <c r="Q40" s="1"/>
    </row>
    <row r="41" ht="18" customHeight="1" spans="1:17">
      <c r="A41" s="45"/>
      <c r="B41" s="5"/>
      <c r="C41" s="5"/>
      <c r="D41" s="42"/>
      <c r="E41" s="5"/>
      <c r="F41" s="42"/>
      <c r="G41" s="5"/>
      <c r="H41" s="48"/>
      <c r="I41" s="48"/>
      <c r="J41" s="48"/>
      <c r="K41" s="48"/>
      <c r="L41" s="37"/>
      <c r="M41" s="48"/>
      <c r="N41" s="47"/>
      <c r="O41" s="5"/>
      <c r="Q41" s="1"/>
    </row>
    <row r="42" ht="18" customHeight="1" spans="1:17">
      <c r="A42" s="38"/>
      <c r="B42" s="42"/>
      <c r="C42" s="42"/>
      <c r="D42" s="42"/>
      <c r="E42" s="42"/>
      <c r="F42" s="42"/>
      <c r="G42" s="5"/>
      <c r="H42" s="48"/>
      <c r="I42" s="48"/>
      <c r="J42" s="48"/>
      <c r="K42" s="48"/>
      <c r="L42" s="37"/>
      <c r="M42" s="48"/>
      <c r="N42" s="48"/>
      <c r="Q42" s="1"/>
    </row>
    <row r="43" ht="18" customHeight="1" spans="1:17">
      <c r="A43" s="38"/>
      <c r="B43" s="5"/>
      <c r="C43" s="5"/>
      <c r="D43" s="5"/>
      <c r="E43" s="5"/>
      <c r="F43" s="42"/>
      <c r="G43" s="42"/>
      <c r="H43" s="42"/>
      <c r="I43" s="42"/>
      <c r="J43" s="42"/>
      <c r="K43" s="42"/>
      <c r="L43" s="70"/>
      <c r="M43" s="42"/>
      <c r="N43" s="48"/>
      <c r="Q43" s="1"/>
    </row>
    <row r="44" ht="18" customHeight="1" spans="1:17">
      <c r="A44" s="92"/>
      <c r="B44" s="5"/>
      <c r="C44" s="5"/>
      <c r="D44" s="5"/>
      <c r="E44" s="5"/>
      <c r="F44" s="5"/>
      <c r="G44" s="5"/>
      <c r="H44" s="46"/>
      <c r="I44" s="46"/>
      <c r="J44" s="46"/>
      <c r="K44" s="46"/>
      <c r="L44" s="42"/>
      <c r="M44" s="46"/>
      <c r="O44" s="37"/>
      <c r="Q44" s="1"/>
    </row>
    <row r="45" ht="18" customHeight="1" spans="1:15">
      <c r="A45" s="35"/>
      <c r="B45" s="5"/>
      <c r="C45" s="5"/>
      <c r="D45" s="5"/>
      <c r="E45" s="5"/>
      <c r="F45" s="5"/>
      <c r="G45" s="47"/>
      <c r="H45" s="37"/>
      <c r="I45" s="37"/>
      <c r="J45" s="37"/>
      <c r="K45" s="37"/>
      <c r="L45" s="5"/>
      <c r="M45" s="37"/>
      <c r="N45" s="46"/>
      <c r="O45" s="37"/>
    </row>
    <row r="46" ht="18" customHeight="1" spans="4:15">
      <c r="D46" s="42"/>
      <c r="E46" s="5"/>
      <c r="F46" s="5"/>
      <c r="G46" s="5"/>
      <c r="H46" s="5"/>
      <c r="I46" s="5"/>
      <c r="J46" s="5"/>
      <c r="K46" s="5"/>
      <c r="L46" s="5"/>
      <c r="M46" s="5"/>
      <c r="N46" s="37"/>
      <c r="O46" s="37"/>
    </row>
    <row r="47" ht="18" customHeight="1" spans="4:15">
      <c r="D47" s="42"/>
      <c r="E47" s="5"/>
      <c r="F47" s="5"/>
      <c r="G47" s="5"/>
      <c r="H47" s="5"/>
      <c r="I47" s="5"/>
      <c r="J47" s="5"/>
      <c r="K47" s="5"/>
      <c r="L47" s="5"/>
      <c r="M47" s="5"/>
      <c r="O47" s="37"/>
    </row>
    <row r="48" ht="18" customHeight="1" spans="4:17">
      <c r="D48" s="42"/>
      <c r="F48" s="1"/>
      <c r="G48" s="1"/>
      <c r="L48" s="5"/>
      <c r="Q48" s="1"/>
    </row>
    <row r="49" ht="18" customHeight="1" spans="4:17">
      <c r="D49" s="42"/>
      <c r="H49" s="5"/>
      <c r="I49" s="5"/>
      <c r="J49" s="5"/>
      <c r="K49" s="5"/>
      <c r="L49" s="5"/>
      <c r="M49" s="5"/>
      <c r="Q49" s="1"/>
    </row>
    <row r="50" ht="18" customHeight="1" spans="8:17">
      <c r="H50" s="5"/>
      <c r="I50" s="5"/>
      <c r="J50" s="5"/>
      <c r="K50" s="5"/>
      <c r="L50" s="5"/>
      <c r="M50" s="5"/>
      <c r="Q50" s="1"/>
    </row>
    <row r="51" ht="18" customHeight="1" spans="8:13">
      <c r="H51" s="5"/>
      <c r="I51" s="5"/>
      <c r="J51" s="5"/>
      <c r="K51" s="5"/>
      <c r="L51" s="5"/>
      <c r="M51" s="5"/>
    </row>
    <row r="52" ht="18" customHeight="1" spans="6:7">
      <c r="F52" s="1"/>
      <c r="G52" s="1"/>
    </row>
    <row r="53" ht="18" customHeight="1" spans="6:7">
      <c r="F53" s="1"/>
      <c r="G53" s="1"/>
    </row>
    <row r="54" ht="18" customHeight="1" spans="6:7">
      <c r="F54" s="1"/>
      <c r="G54" s="1"/>
    </row>
  </sheetData>
  <mergeCells count="24">
    <mergeCell ref="B29:D29"/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C3:C4"/>
    <mergeCell ref="C5:C7"/>
    <mergeCell ref="C8:C11"/>
    <mergeCell ref="C12:C13"/>
    <mergeCell ref="C16:C17"/>
    <mergeCell ref="C18:C22"/>
    <mergeCell ref="C23:C26"/>
    <mergeCell ref="O2:O5"/>
    <mergeCell ref="O6:O8"/>
    <mergeCell ref="O9:O13"/>
    <mergeCell ref="O14:O17"/>
    <mergeCell ref="O18:O21"/>
    <mergeCell ref="O22:O26"/>
    <mergeCell ref="O28:O29"/>
  </mergeCells>
  <conditionalFormatting sqref="Q2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{1277b94c-db87-4f03-83c4-af3f4dacde2a}</x14:id>
        </ext>
      </extLst>
    </cfRule>
  </conditionalFormatting>
  <conditionalFormatting sqref="Q2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{dacac687-5217-4028-8821-26330c357be9}</x14:id>
        </ext>
      </extLst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{1b051962-9288-4e8b-89d2-340bd16b58bd}</x14:id>
        </ext>
      </extLst>
    </cfRule>
  </conditionalFormatting>
  <conditionalFormatting sqref="R30">
    <cfRule type="aboveAverage" dxfId="1" priority="15" aboveAverage="0"/>
    <cfRule type="aboveAverage" dxfId="0" priority="16"/>
  </conditionalFormatting>
  <conditionalFormatting sqref="R31">
    <cfRule type="aboveAverage" dxfId="1" priority="1" aboveAverage="0"/>
    <cfRule type="aboveAverage" dxfId="0" priority="2"/>
  </conditionalFormatting>
  <conditionalFormatting sqref="Q2:Q5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{9b5d3b71-0e2a-4096-bf6a-c0e7b3d57f47}</x14:id>
        </ext>
      </extLst>
    </cfRule>
  </conditionalFormatting>
  <conditionalFormatting sqref="Q6:Q8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{78279dbd-ef15-4dd2-92dc-ee50ceb517c4}</x14:id>
        </ext>
      </extLst>
    </cfRule>
  </conditionalFormatting>
  <conditionalFormatting sqref="Q9:Q1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{291ecc49-ad65-4b9a-b20b-6d7eeca6385f}</x14:id>
        </ext>
      </extLst>
    </cfRule>
  </conditionalFormatting>
  <conditionalFormatting sqref="Q14:Q17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{189f6ab6-d927-4ce9-b22d-d02720a5ff3a}</x14:id>
        </ext>
      </extLst>
    </cfRule>
  </conditionalFormatting>
  <conditionalFormatting sqref="Q18:Q2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{94a8380f-d3fe-4564-9524-227fc9eeb803}</x14:id>
        </ext>
      </extLst>
    </cfRule>
  </conditionalFormatting>
  <conditionalFormatting sqref="Q22:Q2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{83eb3b35-6902-4bdc-ba11-a5b8b9898030}</x14:id>
        </ext>
      </extLst>
    </cfRule>
  </conditionalFormatting>
  <conditionalFormatting sqref="Q23:Q2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{5148610b-c6f9-45f8-86d6-2d4a44491fa6}</x14:id>
        </ext>
      </extLst>
    </cfRule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{2da31ae1-1bd9-46b0-b0ca-7b6aa9f7bf42}</x14:id>
        </ext>
      </extLst>
    </cfRule>
  </conditionalFormatting>
  <conditionalFormatting sqref="R3:R4">
    <cfRule type="aboveAverage" dxfId="1" priority="23" aboveAverage="0"/>
    <cfRule type="aboveAverage" dxfId="0" priority="24"/>
  </conditionalFormatting>
  <conditionalFormatting sqref="R6:R7">
    <cfRule type="aboveAverage" dxfId="1" priority="21" aboveAverage="0"/>
    <cfRule type="aboveAverage" dxfId="0" priority="22"/>
  </conditionalFormatting>
  <conditionalFormatting sqref="R9:R12">
    <cfRule type="aboveAverage" dxfId="1" priority="17" aboveAverage="0"/>
    <cfRule type="aboveAverage" dxfId="0" priority="18"/>
  </conditionalFormatting>
  <conditionalFormatting sqref="R14:R16">
    <cfRule type="aboveAverage" dxfId="1" priority="19" aboveAverage="0"/>
    <cfRule type="aboveAverage" dxfId="0" priority="20"/>
  </conditionalFormatting>
  <conditionalFormatting sqref="R18:R21">
    <cfRule type="aboveAverage" dxfId="1" priority="13" aboveAverage="0"/>
    <cfRule type="aboveAverage" dxfId="0" priority="14"/>
  </conditionalFormatting>
  <conditionalFormatting sqref="R22:R25">
    <cfRule type="aboveAverage" dxfId="1" priority="27" aboveAverage="0"/>
    <cfRule type="aboveAverage" dxfId="0" priority="28"/>
  </conditionalFormatting>
  <conditionalFormatting sqref="Q22 Q2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{a6fad834-a90d-485d-bd50-0dcb2f455b4e}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77b94c-db87-4f03-83c4-af3f4dacde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type="dataBar" id="{dacac687-5217-4028-8821-26330c357b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1b051962-9288-4e8b-89d2-340bd16b58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type="dataBar" id="{9b5d3b71-0e2a-4096-bf6a-c0e7b3d57f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type="dataBar" id="{78279dbd-ef15-4dd2-92dc-ee50ceb517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type="dataBar" id="{291ecc49-ad65-4b9a-b20b-6d7eeca638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type="dataBar" id="{189f6ab6-d927-4ce9-b22d-d02720a5ff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type="dataBar" id="{94a8380f-d3fe-4564-9524-227fc9eeb8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type="dataBar" id="{83eb3b35-6902-4bdc-ba11-a5b8b98980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type="dataBar" id="{5148610b-c6f9-45f8-86d6-2d4a44491f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2da31ae1-1bd9-46b0-b0ca-7b6aa9f7bf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type="dataBar" id="{a6fad834-a90d-485d-bd50-0dcb2f455b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4"/>
  <sheetViews>
    <sheetView topLeftCell="A7" workbookViewId="0">
      <selection activeCell="L30" sqref="L30"/>
    </sheetView>
  </sheetViews>
  <sheetFormatPr defaultColWidth="9" defaultRowHeight="17.4"/>
  <cols>
    <col min="1" max="1" width="9.5" style="2" customWidth="1"/>
    <col min="2" max="2" width="12.6296296296296" style="1" customWidth="1"/>
    <col min="3" max="3" width="11.25" style="1" customWidth="1"/>
    <col min="4" max="4" width="10" style="1" customWidth="1"/>
    <col min="5" max="5" width="10.1296296296296" style="1" customWidth="1"/>
    <col min="6" max="6" width="8.5" style="3" customWidth="1"/>
    <col min="7" max="7" width="11.25" style="4" customWidth="1"/>
    <col min="8" max="8" width="9.62962962962963" style="1" customWidth="1"/>
    <col min="9" max="9" width="8.62962962962963" style="1" customWidth="1"/>
    <col min="10" max="10" width="10" style="1" customWidth="1"/>
    <col min="11" max="11" width="10.75" style="1" customWidth="1"/>
    <col min="12" max="12" width="15" style="1" customWidth="1"/>
    <col min="13" max="13" width="14.1296296296296" style="1" customWidth="1"/>
    <col min="14" max="14" width="13.3796296296296" style="5" customWidth="1"/>
    <col min="15" max="15" width="12.5" style="1" customWidth="1"/>
    <col min="16" max="16" width="13.3796296296296" style="1" customWidth="1"/>
    <col min="17" max="17" width="19.3796296296296" style="6" customWidth="1"/>
    <col min="18" max="18" width="13.6296296296296" style="1" customWidth="1"/>
    <col min="19" max="16384" width="9" style="1"/>
  </cols>
  <sheetData>
    <row r="1" ht="18" customHeight="1" spans="1:18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50" t="s">
        <v>16</v>
      </c>
      <c r="J1" s="51" t="s">
        <v>17</v>
      </c>
      <c r="K1" s="52" t="s">
        <v>18</v>
      </c>
      <c r="L1" s="53" t="s">
        <v>3</v>
      </c>
      <c r="M1" s="54" t="s">
        <v>4</v>
      </c>
      <c r="N1" s="55"/>
      <c r="O1" s="56" t="s">
        <v>11</v>
      </c>
      <c r="P1" s="56" t="s">
        <v>9</v>
      </c>
      <c r="Q1" s="72" t="s">
        <v>13</v>
      </c>
      <c r="R1" s="73" t="s">
        <v>15</v>
      </c>
    </row>
    <row r="2" ht="18" customHeight="1" spans="1:18">
      <c r="A2" s="11">
        <v>43409</v>
      </c>
      <c r="B2" s="12" t="s">
        <v>19</v>
      </c>
      <c r="C2" s="12">
        <f>F2</f>
        <v>1740</v>
      </c>
      <c r="D2" s="12" t="s">
        <v>20</v>
      </c>
      <c r="E2" s="12">
        <v>1729</v>
      </c>
      <c r="F2" s="12">
        <v>1740</v>
      </c>
      <c r="G2" s="13">
        <f t="shared" ref="G2:G13" si="0">F2-E2</f>
        <v>11</v>
      </c>
      <c r="H2" s="14">
        <v>3.92215527817674</v>
      </c>
      <c r="I2" s="27">
        <v>55</v>
      </c>
      <c r="J2" s="27">
        <v>493</v>
      </c>
      <c r="K2" s="14">
        <v>3.52941176470588</v>
      </c>
      <c r="L2" s="57">
        <v>530434.79</v>
      </c>
      <c r="M2" s="58">
        <v>135240.64</v>
      </c>
      <c r="N2" s="37"/>
      <c r="O2" s="12" t="s">
        <v>21</v>
      </c>
      <c r="P2" s="12" t="s">
        <v>22</v>
      </c>
      <c r="Q2" s="60">
        <f>F3</f>
        <v>3432</v>
      </c>
      <c r="R2" s="74">
        <f>H3</f>
        <v>3.04476856329315</v>
      </c>
    </row>
    <row r="3" ht="18" customHeight="1" spans="1:18">
      <c r="A3" s="15"/>
      <c r="B3" s="12" t="s">
        <v>23</v>
      </c>
      <c r="C3" s="16">
        <f>F3+F4</f>
        <v>3522</v>
      </c>
      <c r="D3" s="12" t="s">
        <v>21</v>
      </c>
      <c r="E3" s="12">
        <v>3839</v>
      </c>
      <c r="F3" s="12">
        <v>3432</v>
      </c>
      <c r="G3" s="17">
        <f t="shared" si="0"/>
        <v>-407</v>
      </c>
      <c r="H3" s="14">
        <v>3.04476856329315</v>
      </c>
      <c r="I3" s="12">
        <v>73</v>
      </c>
      <c r="J3" s="12">
        <v>638</v>
      </c>
      <c r="K3" s="14">
        <v>5.37931034482759</v>
      </c>
      <c r="L3" s="1">
        <v>1088548.2593</v>
      </c>
      <c r="M3" s="58">
        <v>337924.786258503</v>
      </c>
      <c r="N3" s="37"/>
      <c r="O3" s="12"/>
      <c r="P3" s="12" t="s">
        <v>24</v>
      </c>
      <c r="Q3" s="60">
        <f>F16</f>
        <v>760</v>
      </c>
      <c r="R3" s="14">
        <f>H16</f>
        <v>3</v>
      </c>
    </row>
    <row r="4" ht="18" customHeight="1" spans="1:18">
      <c r="A4" s="15"/>
      <c r="B4" s="12"/>
      <c r="C4" s="18"/>
      <c r="D4" s="12" t="s">
        <v>25</v>
      </c>
      <c r="E4" s="12">
        <v>62</v>
      </c>
      <c r="F4" s="12">
        <v>90</v>
      </c>
      <c r="G4" s="17">
        <f t="shared" si="0"/>
        <v>28</v>
      </c>
      <c r="H4" s="14">
        <v>4.43409116767781</v>
      </c>
      <c r="I4" s="12">
        <v>0</v>
      </c>
      <c r="J4" s="12">
        <v>17</v>
      </c>
      <c r="K4" s="14">
        <v>5.29411764705882</v>
      </c>
      <c r="L4" s="57">
        <v>34919.0853</v>
      </c>
      <c r="M4" s="58">
        <v>7663.18</v>
      </c>
      <c r="N4" s="37"/>
      <c r="O4" s="12"/>
      <c r="P4" s="12" t="s">
        <v>26</v>
      </c>
      <c r="Q4" s="75">
        <f>F18</f>
        <v>1062</v>
      </c>
      <c r="R4" s="64">
        <f>H18</f>
        <v>2.69073587856196</v>
      </c>
    </row>
    <row r="5" ht="18" customHeight="1" spans="1:18">
      <c r="A5" s="15"/>
      <c r="B5" s="16" t="s">
        <v>27</v>
      </c>
      <c r="C5" s="16">
        <f>F5+F6+F7</f>
        <v>458</v>
      </c>
      <c r="D5" s="12" t="s">
        <v>28</v>
      </c>
      <c r="E5" s="12">
        <v>768</v>
      </c>
      <c r="F5" s="12">
        <v>374</v>
      </c>
      <c r="G5" s="13">
        <f t="shared" si="0"/>
        <v>-394</v>
      </c>
      <c r="H5" s="14">
        <v>2.03</v>
      </c>
      <c r="I5" s="12">
        <v>16</v>
      </c>
      <c r="J5" s="12">
        <v>93</v>
      </c>
      <c r="K5" s="14">
        <v>4.02</v>
      </c>
      <c r="L5" s="1">
        <v>185378.34</v>
      </c>
      <c r="M5" s="58">
        <v>91517.45</v>
      </c>
      <c r="N5" s="37"/>
      <c r="O5" s="12"/>
      <c r="P5" s="23" t="s">
        <v>29</v>
      </c>
      <c r="Q5" s="76">
        <f>SUM(Q2:Q4)</f>
        <v>5254</v>
      </c>
      <c r="R5" s="77">
        <f>AVERAGE(R2:R4)</f>
        <v>2.9118348139517</v>
      </c>
    </row>
    <row r="6" ht="18" customHeight="1" spans="1:18">
      <c r="A6" s="15"/>
      <c r="B6" s="19"/>
      <c r="C6" s="19"/>
      <c r="D6" s="12" t="s">
        <v>30</v>
      </c>
      <c r="E6" s="12">
        <v>51</v>
      </c>
      <c r="F6" s="12">
        <v>51</v>
      </c>
      <c r="G6" s="13">
        <f t="shared" si="0"/>
        <v>0</v>
      </c>
      <c r="H6" s="14">
        <v>4.19</v>
      </c>
      <c r="I6" s="12">
        <v>1</v>
      </c>
      <c r="J6" s="12">
        <v>33</v>
      </c>
      <c r="K6" s="14">
        <v>1.55</v>
      </c>
      <c r="L6" s="57">
        <v>9328.05</v>
      </c>
      <c r="M6" s="58">
        <v>2224.69</v>
      </c>
      <c r="N6" s="37"/>
      <c r="O6" s="12" t="s">
        <v>25</v>
      </c>
      <c r="P6" s="12" t="s">
        <v>22</v>
      </c>
      <c r="Q6" s="60">
        <f>F4</f>
        <v>90</v>
      </c>
      <c r="R6" s="14">
        <f>H4</f>
        <v>4.43409116767781</v>
      </c>
    </row>
    <row r="7" ht="18" customHeight="1" spans="1:18">
      <c r="A7" s="15"/>
      <c r="B7" s="18"/>
      <c r="C7" s="18"/>
      <c r="D7" s="12" t="s">
        <v>31</v>
      </c>
      <c r="E7" s="12">
        <v>37</v>
      </c>
      <c r="F7" s="12">
        <v>33</v>
      </c>
      <c r="G7" s="13">
        <f t="shared" si="0"/>
        <v>-4</v>
      </c>
      <c r="H7" s="14">
        <v>1.99</v>
      </c>
      <c r="I7" s="12">
        <v>0</v>
      </c>
      <c r="J7" s="12">
        <v>36</v>
      </c>
      <c r="K7" s="14">
        <v>0.92</v>
      </c>
      <c r="L7" s="57">
        <v>12561.98</v>
      </c>
      <c r="M7" s="58">
        <v>6317.59</v>
      </c>
      <c r="N7" s="37"/>
      <c r="O7" s="12"/>
      <c r="P7" s="12" t="s">
        <v>26</v>
      </c>
      <c r="Q7" s="75">
        <f>F19</f>
        <v>88</v>
      </c>
      <c r="R7" s="65">
        <f>H19</f>
        <v>3.52537720849331</v>
      </c>
    </row>
    <row r="8" ht="18" customHeight="1" spans="1:18">
      <c r="A8" s="15"/>
      <c r="B8" s="16" t="s">
        <v>32</v>
      </c>
      <c r="C8" s="16">
        <f>F8+F9+F10+F11</f>
        <v>1689</v>
      </c>
      <c r="D8" s="12" t="s">
        <v>33</v>
      </c>
      <c r="E8" s="12">
        <v>850</v>
      </c>
      <c r="F8" s="12">
        <v>933</v>
      </c>
      <c r="G8" s="17">
        <f t="shared" si="0"/>
        <v>83</v>
      </c>
      <c r="H8" s="14">
        <v>4.15241441988641</v>
      </c>
      <c r="I8" s="12">
        <v>22</v>
      </c>
      <c r="J8" s="12">
        <v>222</v>
      </c>
      <c r="K8" s="14">
        <v>4.2027027027027</v>
      </c>
      <c r="L8" s="57">
        <v>221228.1</v>
      </c>
      <c r="M8" s="58">
        <v>53276.98</v>
      </c>
      <c r="N8" s="37"/>
      <c r="O8" s="12"/>
      <c r="P8" s="23" t="s">
        <v>29</v>
      </c>
      <c r="Q8" s="76">
        <f>SUM(Q6:Q7)</f>
        <v>178</v>
      </c>
      <c r="R8" s="77">
        <f>AVERAGE(R6:R7)</f>
        <v>3.97973418808556</v>
      </c>
    </row>
    <row r="9" ht="18" customHeight="1" spans="1:18">
      <c r="A9" s="15"/>
      <c r="B9" s="19"/>
      <c r="C9" s="19"/>
      <c r="D9" s="12" t="s">
        <v>31</v>
      </c>
      <c r="E9" s="12">
        <v>136</v>
      </c>
      <c r="F9" s="12">
        <v>176</v>
      </c>
      <c r="G9" s="17">
        <f t="shared" si="0"/>
        <v>40</v>
      </c>
      <c r="H9" s="14">
        <v>3.89815758374829</v>
      </c>
      <c r="I9" s="12">
        <v>14</v>
      </c>
      <c r="J9" s="12">
        <v>73</v>
      </c>
      <c r="K9" s="14">
        <v>2.41095890410959</v>
      </c>
      <c r="L9" s="57">
        <v>46477.46</v>
      </c>
      <c r="M9" s="58">
        <v>11922.93</v>
      </c>
      <c r="N9" s="37"/>
      <c r="O9" s="59" t="s">
        <v>31</v>
      </c>
      <c r="P9" s="12" t="s">
        <v>34</v>
      </c>
      <c r="Q9" s="75">
        <f>F9</f>
        <v>176</v>
      </c>
      <c r="R9" s="74">
        <f>H9</f>
        <v>3.89815758374829</v>
      </c>
    </row>
    <row r="10" ht="18" customHeight="1" spans="1:18">
      <c r="A10" s="15"/>
      <c r="B10" s="19"/>
      <c r="C10" s="19"/>
      <c r="D10" s="12" t="s">
        <v>35</v>
      </c>
      <c r="E10" s="12">
        <v>390</v>
      </c>
      <c r="F10" s="12">
        <v>290</v>
      </c>
      <c r="G10" s="17">
        <f t="shared" si="0"/>
        <v>-100</v>
      </c>
      <c r="H10" s="14">
        <v>6.51741041251081</v>
      </c>
      <c r="I10" s="12">
        <v>17</v>
      </c>
      <c r="J10" s="12">
        <v>124</v>
      </c>
      <c r="K10" s="14">
        <v>2.33870967741935</v>
      </c>
      <c r="L10" s="57">
        <v>157445.45</v>
      </c>
      <c r="M10" s="58">
        <v>24157.67</v>
      </c>
      <c r="N10" s="37"/>
      <c r="O10" s="59"/>
      <c r="P10" s="12" t="s">
        <v>26</v>
      </c>
      <c r="Q10" s="75">
        <f>F20</f>
        <v>262</v>
      </c>
      <c r="R10" s="65">
        <f>H20</f>
        <v>2.48377780307731</v>
      </c>
    </row>
    <row r="11" ht="18" customHeight="1" spans="1:18">
      <c r="A11" s="15"/>
      <c r="B11" s="19"/>
      <c r="C11" s="19"/>
      <c r="D11" s="12" t="s">
        <v>36</v>
      </c>
      <c r="E11" s="12">
        <v>318</v>
      </c>
      <c r="F11" s="12">
        <v>290</v>
      </c>
      <c r="G11" s="17">
        <f t="shared" si="0"/>
        <v>-28</v>
      </c>
      <c r="H11" s="14">
        <v>12.5761778114287</v>
      </c>
      <c r="I11" s="12">
        <v>2</v>
      </c>
      <c r="J11" s="12">
        <v>27</v>
      </c>
      <c r="K11" s="14">
        <v>10.7407407407407</v>
      </c>
      <c r="L11" s="1">
        <v>196662.37</v>
      </c>
      <c r="M11" s="58">
        <v>15637.69</v>
      </c>
      <c r="N11" s="37"/>
      <c r="O11" s="59"/>
      <c r="P11" s="12" t="s">
        <v>37</v>
      </c>
      <c r="Q11" s="78">
        <f>F25</f>
        <v>37</v>
      </c>
      <c r="R11" s="74">
        <f>H25</f>
        <v>4.02</v>
      </c>
    </row>
    <row r="12" ht="18" customHeight="1" spans="1:18">
      <c r="A12" s="15"/>
      <c r="B12" s="16" t="s">
        <v>38</v>
      </c>
      <c r="C12" s="16">
        <f>F12+F13</f>
        <v>441</v>
      </c>
      <c r="D12" s="12" t="s">
        <v>39</v>
      </c>
      <c r="E12" s="12">
        <v>357</v>
      </c>
      <c r="F12" s="12">
        <v>368</v>
      </c>
      <c r="G12" s="13">
        <f t="shared" si="0"/>
        <v>11</v>
      </c>
      <c r="H12" s="20">
        <v>3.96823847964081</v>
      </c>
      <c r="I12" s="12">
        <v>10</v>
      </c>
      <c r="J12" s="12">
        <v>54</v>
      </c>
      <c r="K12" s="14">
        <v>6.81481481481481</v>
      </c>
      <c r="L12" s="57">
        <v>184342.05</v>
      </c>
      <c r="M12" s="58">
        <v>46454.3779175</v>
      </c>
      <c r="N12" s="37"/>
      <c r="O12" s="59"/>
      <c r="P12" s="12" t="s">
        <v>40</v>
      </c>
      <c r="Q12" s="78">
        <f>F7</f>
        <v>33</v>
      </c>
      <c r="R12" s="74">
        <f>H7</f>
        <v>1.99</v>
      </c>
    </row>
    <row r="13" ht="18" customHeight="1" spans="1:18">
      <c r="A13" s="15"/>
      <c r="B13" s="18"/>
      <c r="C13" s="18"/>
      <c r="D13" s="12" t="s">
        <v>28</v>
      </c>
      <c r="E13" s="12">
        <v>61</v>
      </c>
      <c r="F13" s="12">
        <v>73</v>
      </c>
      <c r="G13" s="13">
        <f t="shared" si="0"/>
        <v>12</v>
      </c>
      <c r="H13" s="20">
        <v>3.49924495092211</v>
      </c>
      <c r="I13" s="12">
        <v>6</v>
      </c>
      <c r="J13" s="12">
        <v>16</v>
      </c>
      <c r="K13" s="14">
        <v>4.5625</v>
      </c>
      <c r="L13" s="57">
        <v>36621.8832</v>
      </c>
      <c r="M13" s="58">
        <v>10465.6529376</v>
      </c>
      <c r="N13" s="37"/>
      <c r="O13" s="59"/>
      <c r="P13" s="23" t="s">
        <v>29</v>
      </c>
      <c r="Q13" s="60">
        <f>SUM(Q9:Q12)</f>
        <v>508</v>
      </c>
      <c r="R13" s="77">
        <f>AVERAGE(R9:R11)</f>
        <v>3.46731179560853</v>
      </c>
    </row>
    <row r="14" ht="18" customHeight="1" spans="1:18">
      <c r="A14" s="22"/>
      <c r="B14" s="23" t="s">
        <v>7</v>
      </c>
      <c r="C14" s="23">
        <f t="shared" ref="C14:G14" si="1">SUM(C2:C13)</f>
        <v>7850</v>
      </c>
      <c r="D14" s="23"/>
      <c r="E14" s="23">
        <f t="shared" si="1"/>
        <v>8598</v>
      </c>
      <c r="F14" s="23">
        <f t="shared" si="1"/>
        <v>7850</v>
      </c>
      <c r="G14" s="24">
        <f t="shared" si="1"/>
        <v>-748</v>
      </c>
      <c r="H14" s="25"/>
      <c r="I14" s="23">
        <f>SUM(I3:I13)</f>
        <v>161</v>
      </c>
      <c r="J14" s="23">
        <f>SUM(J2:J13)</f>
        <v>1826</v>
      </c>
      <c r="K14" s="25"/>
      <c r="L14" s="99">
        <f>SUM(L2:L13)</f>
        <v>2703947.8178</v>
      </c>
      <c r="M14" s="67">
        <f>SUM(M2:M13)</f>
        <v>742803.637113603</v>
      </c>
      <c r="N14" s="37"/>
      <c r="O14" s="12" t="s">
        <v>33</v>
      </c>
      <c r="P14" s="12" t="s">
        <v>34</v>
      </c>
      <c r="Q14" s="78">
        <f>F8</f>
        <v>933</v>
      </c>
      <c r="R14" s="74">
        <f>H8</f>
        <v>4.15241441988641</v>
      </c>
    </row>
    <row r="15" ht="18" customHeight="1" spans="1:18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50" t="s">
        <v>16</v>
      </c>
      <c r="J15" s="51" t="s">
        <v>17</v>
      </c>
      <c r="K15" s="52" t="s">
        <v>18</v>
      </c>
      <c r="L15" s="53" t="s">
        <v>3</v>
      </c>
      <c r="M15" s="54" t="s">
        <v>4</v>
      </c>
      <c r="N15" s="37"/>
      <c r="O15" s="12"/>
      <c r="P15" s="12" t="s">
        <v>26</v>
      </c>
      <c r="Q15" s="75">
        <f>F21</f>
        <v>193</v>
      </c>
      <c r="R15" s="68">
        <f>H21</f>
        <v>2.60490539076589</v>
      </c>
    </row>
    <row r="16" ht="18" customHeight="1" spans="1:18">
      <c r="A16" s="11">
        <v>43409</v>
      </c>
      <c r="B16" s="26" t="s">
        <v>41</v>
      </c>
      <c r="C16" s="26">
        <f>F16+F17</f>
        <v>985</v>
      </c>
      <c r="D16" s="12" t="s">
        <v>21</v>
      </c>
      <c r="E16" s="27">
        <v>830</v>
      </c>
      <c r="F16" s="27">
        <v>760</v>
      </c>
      <c r="G16" s="13">
        <f t="shared" ref="G16:G27" si="2">F16-E16</f>
        <v>-70</v>
      </c>
      <c r="H16" s="14">
        <v>3</v>
      </c>
      <c r="I16" s="12">
        <v>28</v>
      </c>
      <c r="J16" s="12">
        <v>120</v>
      </c>
      <c r="K16" s="14">
        <v>6.3</v>
      </c>
      <c r="L16" s="57">
        <v>201385.001120486</v>
      </c>
      <c r="M16" s="58">
        <v>67375.3836854655</v>
      </c>
      <c r="N16" s="37"/>
      <c r="O16" s="12"/>
      <c r="P16" s="12" t="s">
        <v>37</v>
      </c>
      <c r="Q16" s="78">
        <f>F24</f>
        <v>95</v>
      </c>
      <c r="R16" s="74">
        <f>H24</f>
        <v>3.79</v>
      </c>
    </row>
    <row r="17" ht="18" customHeight="1" spans="1:18">
      <c r="A17" s="15"/>
      <c r="B17" s="28"/>
      <c r="C17" s="28"/>
      <c r="D17" s="12" t="s">
        <v>20</v>
      </c>
      <c r="E17" s="27">
        <v>226</v>
      </c>
      <c r="F17" s="27">
        <v>225</v>
      </c>
      <c r="G17" s="13">
        <f t="shared" si="2"/>
        <v>-1</v>
      </c>
      <c r="H17" s="14">
        <v>3.4</v>
      </c>
      <c r="I17" s="12">
        <v>19</v>
      </c>
      <c r="J17" s="12">
        <v>40</v>
      </c>
      <c r="K17" s="14">
        <v>5.6</v>
      </c>
      <c r="L17" s="57">
        <v>75119.5844556705</v>
      </c>
      <c r="M17" s="58">
        <v>22087.6770143625</v>
      </c>
      <c r="N17" s="37"/>
      <c r="O17" s="12"/>
      <c r="P17" s="23" t="s">
        <v>29</v>
      </c>
      <c r="Q17" s="60">
        <f>SUM(Q14:Q16)</f>
        <v>1221</v>
      </c>
      <c r="R17" s="77">
        <f>AVERAGE(R14:R16)</f>
        <v>3.51577327021744</v>
      </c>
    </row>
    <row r="18" ht="18" customHeight="1" spans="1:18">
      <c r="A18" s="15"/>
      <c r="B18" s="26" t="s">
        <v>42</v>
      </c>
      <c r="C18" s="26">
        <f>SUM(F18:F22)</f>
        <v>2428</v>
      </c>
      <c r="D18" s="12" t="s">
        <v>21</v>
      </c>
      <c r="E18" s="27">
        <v>1190</v>
      </c>
      <c r="F18" s="27">
        <v>1062</v>
      </c>
      <c r="G18" s="13">
        <f t="shared" si="2"/>
        <v>-128</v>
      </c>
      <c r="H18" s="14">
        <v>2.69073587856196</v>
      </c>
      <c r="I18" s="12">
        <v>20</v>
      </c>
      <c r="J18" s="12">
        <v>140</v>
      </c>
      <c r="K18" s="14">
        <v>7.58571428571429</v>
      </c>
      <c r="L18" s="57">
        <v>309486.716882414</v>
      </c>
      <c r="M18" s="98">
        <v>115019.359331476</v>
      </c>
      <c r="N18" s="37"/>
      <c r="O18" s="12" t="s">
        <v>28</v>
      </c>
      <c r="P18" s="12" t="s">
        <v>40</v>
      </c>
      <c r="Q18" s="76">
        <f>F5</f>
        <v>374</v>
      </c>
      <c r="R18" s="14">
        <f>H5</f>
        <v>2.03</v>
      </c>
    </row>
    <row r="19" ht="18" customHeight="1" spans="1:18">
      <c r="A19" s="15"/>
      <c r="B19" s="28"/>
      <c r="C19" s="28"/>
      <c r="D19" s="12" t="s">
        <v>25</v>
      </c>
      <c r="E19" s="27">
        <v>96</v>
      </c>
      <c r="F19" s="27">
        <v>88</v>
      </c>
      <c r="G19" s="17">
        <f t="shared" si="2"/>
        <v>-8</v>
      </c>
      <c r="H19" s="14">
        <v>3.52537720849331</v>
      </c>
      <c r="I19" s="12">
        <v>20</v>
      </c>
      <c r="J19" s="12">
        <v>25</v>
      </c>
      <c r="K19" s="14">
        <v>3.52</v>
      </c>
      <c r="L19" s="12">
        <v>36293.4637616719</v>
      </c>
      <c r="M19" s="85">
        <v>10294.9164345404</v>
      </c>
      <c r="N19" s="37"/>
      <c r="O19" s="12"/>
      <c r="P19" s="12" t="s">
        <v>43</v>
      </c>
      <c r="Q19" s="76">
        <f>F13</f>
        <v>73</v>
      </c>
      <c r="R19" s="14">
        <f>H13</f>
        <v>3.49924495092211</v>
      </c>
    </row>
    <row r="20" ht="18" customHeight="1" spans="1:18">
      <c r="A20" s="15"/>
      <c r="B20" s="28"/>
      <c r="C20" s="28"/>
      <c r="D20" s="12" t="s">
        <v>31</v>
      </c>
      <c r="E20" s="27">
        <v>307</v>
      </c>
      <c r="F20" s="27">
        <v>262</v>
      </c>
      <c r="G20" s="17">
        <f t="shared" si="2"/>
        <v>-45</v>
      </c>
      <c r="H20" s="14">
        <v>2.48377780307731</v>
      </c>
      <c r="I20" s="12">
        <v>24</v>
      </c>
      <c r="J20" s="12">
        <v>74</v>
      </c>
      <c r="K20" s="14">
        <v>3.54054054054054</v>
      </c>
      <c r="L20" s="57">
        <v>77275.9315206445</v>
      </c>
      <c r="M20" s="85">
        <v>31112.2562674095</v>
      </c>
      <c r="N20" s="37"/>
      <c r="O20" s="12"/>
      <c r="P20" s="12" t="s">
        <v>37</v>
      </c>
      <c r="Q20" s="79">
        <f>F23</f>
        <v>126</v>
      </c>
      <c r="R20" s="74">
        <f>H23</f>
        <v>3.8</v>
      </c>
    </row>
    <row r="21" ht="18" customHeight="1" spans="1:18">
      <c r="A21" s="15"/>
      <c r="B21" s="28"/>
      <c r="C21" s="28"/>
      <c r="D21" s="12" t="s">
        <v>33</v>
      </c>
      <c r="E21" s="27">
        <v>234</v>
      </c>
      <c r="F21" s="27">
        <v>193</v>
      </c>
      <c r="G21" s="17">
        <f t="shared" si="2"/>
        <v>-41</v>
      </c>
      <c r="H21" s="14">
        <v>2.60490539076589</v>
      </c>
      <c r="I21" s="12">
        <v>24</v>
      </c>
      <c r="J21" s="12">
        <v>30</v>
      </c>
      <c r="K21" s="14">
        <v>6.43333333333333</v>
      </c>
      <c r="L21" s="57">
        <v>42218.151540383</v>
      </c>
      <c r="M21" s="85">
        <v>16207.1727019499</v>
      </c>
      <c r="N21" s="37"/>
      <c r="O21" s="12"/>
      <c r="P21" s="23" t="s">
        <v>29</v>
      </c>
      <c r="Q21" s="76">
        <f>Q20+Q19+Q18</f>
        <v>573</v>
      </c>
      <c r="R21" s="77">
        <f>AVERAGE(R18:R20)</f>
        <v>3.10974831697404</v>
      </c>
    </row>
    <row r="22" ht="18" customHeight="1" spans="1:18">
      <c r="A22" s="15"/>
      <c r="B22" s="29"/>
      <c r="C22" s="29"/>
      <c r="D22" s="12" t="s">
        <v>20</v>
      </c>
      <c r="E22" s="27">
        <v>887</v>
      </c>
      <c r="F22" s="27">
        <v>823</v>
      </c>
      <c r="G22" s="13">
        <f t="shared" si="2"/>
        <v>-64</v>
      </c>
      <c r="H22" s="14">
        <v>2.89497963711697</v>
      </c>
      <c r="I22" s="12">
        <v>21</v>
      </c>
      <c r="J22" s="12">
        <v>174</v>
      </c>
      <c r="K22" s="14">
        <v>4.72988505747126</v>
      </c>
      <c r="L22" s="57">
        <v>258841.217995996</v>
      </c>
      <c r="M22" s="85">
        <v>89410.3760445682</v>
      </c>
      <c r="N22" s="37"/>
      <c r="O22" s="16" t="s">
        <v>20</v>
      </c>
      <c r="P22" s="12" t="s">
        <v>44</v>
      </c>
      <c r="Q22" s="78">
        <f>F2</f>
        <v>1740</v>
      </c>
      <c r="R22" s="14">
        <f>H2</f>
        <v>3.92215527817674</v>
      </c>
    </row>
    <row r="23" ht="18" customHeight="1" spans="1:19">
      <c r="A23" s="15"/>
      <c r="B23" s="26" t="s">
        <v>45</v>
      </c>
      <c r="C23" s="26">
        <f>SUM(F23:F26)</f>
        <v>369</v>
      </c>
      <c r="D23" s="30" t="s">
        <v>28</v>
      </c>
      <c r="E23" s="12">
        <v>125</v>
      </c>
      <c r="F23" s="12">
        <v>126</v>
      </c>
      <c r="G23" s="17">
        <f t="shared" si="2"/>
        <v>1</v>
      </c>
      <c r="H23" s="74">
        <v>3.8</v>
      </c>
      <c r="I23" s="12">
        <v>6</v>
      </c>
      <c r="J23" s="12">
        <v>29</v>
      </c>
      <c r="K23" s="14">
        <v>4.3448275862069</v>
      </c>
      <c r="L23" s="57">
        <v>58713.822072</v>
      </c>
      <c r="M23" s="58">
        <v>14632.49</v>
      </c>
      <c r="N23" s="37"/>
      <c r="O23" s="19"/>
      <c r="P23" s="31" t="s">
        <v>26</v>
      </c>
      <c r="Q23" s="78">
        <f>F22</f>
        <v>823</v>
      </c>
      <c r="R23" s="14">
        <f>H22</f>
        <v>2.89497963711697</v>
      </c>
      <c r="S23" s="37"/>
    </row>
    <row r="24" ht="18" customHeight="1" spans="1:18">
      <c r="A24" s="15"/>
      <c r="B24" s="28"/>
      <c r="C24" s="28"/>
      <c r="D24" s="30" t="s">
        <v>33</v>
      </c>
      <c r="E24" s="12">
        <v>120</v>
      </c>
      <c r="F24" s="12">
        <v>95</v>
      </c>
      <c r="G24" s="13">
        <f t="shared" si="2"/>
        <v>-25</v>
      </c>
      <c r="H24" s="74">
        <v>3.79</v>
      </c>
      <c r="I24" s="12">
        <v>15</v>
      </c>
      <c r="J24" s="12">
        <v>45</v>
      </c>
      <c r="K24" s="14">
        <v>2.11111111111111</v>
      </c>
      <c r="L24" s="57">
        <v>31442.1966</v>
      </c>
      <c r="M24" s="58">
        <v>8295.72</v>
      </c>
      <c r="N24" s="37"/>
      <c r="O24" s="19"/>
      <c r="P24" s="31" t="s">
        <v>24</v>
      </c>
      <c r="Q24" s="78">
        <f>F17</f>
        <v>225</v>
      </c>
      <c r="R24" s="14">
        <f>H17</f>
        <v>3.4</v>
      </c>
    </row>
    <row r="25" ht="18" customHeight="1" spans="1:18">
      <c r="A25" s="15"/>
      <c r="B25" s="28"/>
      <c r="C25" s="28"/>
      <c r="D25" s="30" t="s">
        <v>31</v>
      </c>
      <c r="E25" s="12">
        <v>70</v>
      </c>
      <c r="F25" s="12">
        <v>37</v>
      </c>
      <c r="G25" s="13">
        <f t="shared" si="2"/>
        <v>-33</v>
      </c>
      <c r="H25" s="74">
        <v>4.02</v>
      </c>
      <c r="I25" s="12">
        <v>15</v>
      </c>
      <c r="J25" s="12">
        <v>20</v>
      </c>
      <c r="K25" s="14">
        <v>1.85</v>
      </c>
      <c r="L25" s="57">
        <v>14448.89810945</v>
      </c>
      <c r="M25" s="58">
        <v>3477.67</v>
      </c>
      <c r="N25" s="37"/>
      <c r="O25" s="19"/>
      <c r="P25" s="31" t="s">
        <v>46</v>
      </c>
      <c r="Q25" s="78">
        <f>F27</f>
        <v>147</v>
      </c>
      <c r="R25" s="14">
        <f>H27</f>
        <v>4</v>
      </c>
    </row>
    <row r="26" ht="18" customHeight="1" spans="1:18">
      <c r="A26" s="15"/>
      <c r="B26" s="28"/>
      <c r="C26" s="28"/>
      <c r="D26" s="30" t="s">
        <v>47</v>
      </c>
      <c r="E26" s="12">
        <v>125</v>
      </c>
      <c r="F26" s="12">
        <v>111</v>
      </c>
      <c r="G26" s="13">
        <f t="shared" si="2"/>
        <v>-14</v>
      </c>
      <c r="H26" s="84">
        <v>1.89</v>
      </c>
      <c r="I26" s="12">
        <v>15</v>
      </c>
      <c r="J26" s="12">
        <v>38</v>
      </c>
      <c r="K26" s="62">
        <v>2.92105263157895</v>
      </c>
      <c r="L26" s="57">
        <v>31398.7131092715</v>
      </c>
      <c r="M26" s="58">
        <v>16225.34</v>
      </c>
      <c r="N26" s="37"/>
      <c r="O26" s="18"/>
      <c r="P26" s="23" t="s">
        <v>29</v>
      </c>
      <c r="Q26" s="60">
        <f>SUM(Q22:Q25)</f>
        <v>2935</v>
      </c>
      <c r="R26" s="80">
        <f>AVERAGE(R22:R25)</f>
        <v>3.55428372882343</v>
      </c>
    </row>
    <row r="27" ht="18" customHeight="1" spans="1:18">
      <c r="A27" s="15"/>
      <c r="B27" s="31" t="s">
        <v>48</v>
      </c>
      <c r="C27" s="31">
        <f>F27</f>
        <v>147</v>
      </c>
      <c r="D27" s="30" t="s">
        <v>20</v>
      </c>
      <c r="E27" s="12">
        <v>143</v>
      </c>
      <c r="F27" s="12">
        <v>147</v>
      </c>
      <c r="G27" s="13">
        <f t="shared" si="2"/>
        <v>4</v>
      </c>
      <c r="H27" s="62">
        <v>4</v>
      </c>
      <c r="I27" s="12">
        <v>14</v>
      </c>
      <c r="J27" s="12">
        <v>66</v>
      </c>
      <c r="K27" s="62">
        <v>2.22727272727273</v>
      </c>
      <c r="L27" s="57">
        <v>51759.2621</v>
      </c>
      <c r="M27" s="58">
        <v>13182.5784902235</v>
      </c>
      <c r="N27" s="37"/>
      <c r="O27" s="12" t="s">
        <v>49</v>
      </c>
      <c r="P27" s="12" t="s">
        <v>43</v>
      </c>
      <c r="Q27" s="12">
        <f>F12</f>
        <v>368</v>
      </c>
      <c r="R27" s="14">
        <f>H12</f>
        <v>3.96823847964081</v>
      </c>
    </row>
    <row r="28" ht="18" customHeight="1" spans="1:18">
      <c r="A28" s="15"/>
      <c r="B28" s="23"/>
      <c r="C28" s="23">
        <f t="shared" ref="C28:G28" si="3">SUM(C16:C27)</f>
        <v>3929</v>
      </c>
      <c r="D28" s="23"/>
      <c r="E28" s="23">
        <f t="shared" si="3"/>
        <v>4353</v>
      </c>
      <c r="F28" s="23">
        <f t="shared" si="3"/>
        <v>3929</v>
      </c>
      <c r="G28" s="32">
        <f t="shared" si="3"/>
        <v>-424</v>
      </c>
      <c r="H28" s="25"/>
      <c r="I28" s="66">
        <f t="shared" ref="I28:M28" si="4">SUM(I16:I27)</f>
        <v>221</v>
      </c>
      <c r="J28" s="66">
        <f t="shared" si="4"/>
        <v>801</v>
      </c>
      <c r="K28" s="25"/>
      <c r="L28" s="23">
        <f>SUM(L16:L27)</f>
        <v>1188382.95926799</v>
      </c>
      <c r="M28" s="67">
        <f t="shared" si="4"/>
        <v>407320.939969996</v>
      </c>
      <c r="N28" s="37"/>
      <c r="O28" s="14" t="s">
        <v>30</v>
      </c>
      <c r="P28" s="12" t="s">
        <v>40</v>
      </c>
      <c r="Q28" s="60">
        <f>F6</f>
        <v>51</v>
      </c>
      <c r="R28" s="14">
        <f>H7</f>
        <v>1.99</v>
      </c>
    </row>
    <row r="29" ht="18" customHeight="1" spans="1:18">
      <c r="A29" s="22"/>
      <c r="B29" s="12" t="s">
        <v>50</v>
      </c>
      <c r="C29" s="12"/>
      <c r="D29" s="12"/>
      <c r="E29" s="33">
        <f t="shared" ref="E29:G29" si="5">E28+E14</f>
        <v>12951</v>
      </c>
      <c r="F29" s="33">
        <f t="shared" si="5"/>
        <v>11779</v>
      </c>
      <c r="G29" s="34">
        <f t="shared" si="5"/>
        <v>-1172</v>
      </c>
      <c r="H29" s="14"/>
      <c r="I29" s="69">
        <f t="shared" ref="I29:M29" si="6">I28+I14</f>
        <v>382</v>
      </c>
      <c r="J29" s="69">
        <f t="shared" si="6"/>
        <v>2627</v>
      </c>
      <c r="K29" s="14"/>
      <c r="L29" s="12">
        <f>L28+L14</f>
        <v>3892330.77706799</v>
      </c>
      <c r="M29" s="58">
        <f t="shared" si="6"/>
        <v>1150124.5770836</v>
      </c>
      <c r="N29" s="37"/>
      <c r="O29" s="14"/>
      <c r="P29" s="12" t="s">
        <v>37</v>
      </c>
      <c r="Q29" s="60">
        <f>F26</f>
        <v>111</v>
      </c>
      <c r="R29" s="12">
        <f>H26</f>
        <v>1.89</v>
      </c>
    </row>
    <row r="30" ht="18" customHeight="1" spans="1:18">
      <c r="A30" s="35"/>
      <c r="B30" s="5"/>
      <c r="C30" s="5"/>
      <c r="D30" s="5"/>
      <c r="E30" s="5"/>
      <c r="F30" s="36"/>
      <c r="G30" s="37"/>
      <c r="N30" s="37"/>
      <c r="O30" s="14" t="s">
        <v>51</v>
      </c>
      <c r="P30" s="12" t="s">
        <v>34</v>
      </c>
      <c r="Q30" s="78">
        <f>F10</f>
        <v>290</v>
      </c>
      <c r="R30" s="74">
        <f>H10</f>
        <v>6.51741041251081</v>
      </c>
    </row>
    <row r="31" ht="18" customHeight="1" spans="1:18">
      <c r="A31" s="38"/>
      <c r="B31" s="39"/>
      <c r="C31" s="39"/>
      <c r="D31" s="5"/>
      <c r="E31" s="40"/>
      <c r="F31" s="36"/>
      <c r="G31" s="37"/>
      <c r="H31" s="4"/>
      <c r="I31" s="4"/>
      <c r="J31" s="4"/>
      <c r="K31" s="4"/>
      <c r="M31" s="4"/>
      <c r="N31" s="37"/>
      <c r="O31" s="14" t="s">
        <v>36</v>
      </c>
      <c r="P31" s="14" t="s">
        <v>34</v>
      </c>
      <c r="Q31" s="60">
        <f>F11</f>
        <v>290</v>
      </c>
      <c r="R31" s="74">
        <f>H11</f>
        <v>12.5761778114287</v>
      </c>
    </row>
    <row r="32" ht="18" customHeight="1" spans="1:18">
      <c r="A32" s="38"/>
      <c r="B32" s="41"/>
      <c r="C32" s="41"/>
      <c r="D32" s="41"/>
      <c r="E32" s="41"/>
      <c r="F32" s="41"/>
      <c r="G32" s="37"/>
      <c r="N32" s="37"/>
      <c r="O32" s="37"/>
      <c r="P32" s="37"/>
      <c r="Q32" s="6">
        <f>Q31+Q30+Q29+Q28+Q27+Q26+Q21+Q17+Q13+Q8+Q5</f>
        <v>11779</v>
      </c>
      <c r="R32" s="1">
        <f>R31+R28+R27+R24+R23+R22+R30+R20+R19+R18+R16+R15+R14+R11+R10+R9+R7+R6+R4+R3+R2+R25+R29</f>
        <v>88.1324345853002</v>
      </c>
    </row>
    <row r="33" ht="18" customHeight="1" spans="1:16">
      <c r="A33" s="38"/>
      <c r="B33"/>
      <c r="F33" s="1"/>
      <c r="G33" s="37"/>
      <c r="H33" s="4"/>
      <c r="I33" s="4"/>
      <c r="J33" s="4"/>
      <c r="K33" s="4"/>
      <c r="L33" s="5"/>
      <c r="M33" s="4"/>
      <c r="O33" s="37"/>
      <c r="P33" s="37"/>
    </row>
    <row r="34" ht="18" customHeight="1" spans="1:17">
      <c r="A34" s="38"/>
      <c r="B34"/>
      <c r="C34" s="5"/>
      <c r="D34" s="36"/>
      <c r="E34" s="5"/>
      <c r="F34" s="36"/>
      <c r="G34" s="42"/>
      <c r="H34" s="42"/>
      <c r="I34" s="42"/>
      <c r="J34" s="42"/>
      <c r="K34" s="42"/>
      <c r="L34" s="5"/>
      <c r="M34" s="42"/>
      <c r="N34" s="37"/>
      <c r="O34" s="37"/>
      <c r="P34" s="70"/>
      <c r="Q34" s="37"/>
    </row>
    <row r="35" ht="18" customHeight="1" spans="1:17">
      <c r="A35" s="38"/>
      <c r="B35"/>
      <c r="C35" s="43"/>
      <c r="D35" s="5"/>
      <c r="E35" s="5"/>
      <c r="F35" s="5"/>
      <c r="G35" s="42"/>
      <c r="H35" s="42">
        <f>H25+H24+H23+H22+H21+H20+H19+H18+H17+H16+H13+H12+H11+H10+H9+H8+H7+H5+H4+H3+H2+H26+H27</f>
        <v>88.1324345853002</v>
      </c>
      <c r="I35" s="42"/>
      <c r="J35" s="42"/>
      <c r="K35" s="42"/>
      <c r="L35" s="5"/>
      <c r="M35" s="42"/>
      <c r="O35" s="37"/>
      <c r="P35" s="37"/>
      <c r="Q35" s="1">
        <f>F29-Q32</f>
        <v>0</v>
      </c>
    </row>
    <row r="36" ht="18" customHeight="1" spans="1:17">
      <c r="A36" s="38"/>
      <c r="B36"/>
      <c r="C36" s="43"/>
      <c r="D36" s="5"/>
      <c r="E36" s="5"/>
      <c r="F36" s="42"/>
      <c r="G36" s="42"/>
      <c r="H36" s="44"/>
      <c r="I36" s="44"/>
      <c r="J36" s="44"/>
      <c r="K36" s="44"/>
      <c r="L36" s="5"/>
      <c r="M36" s="44"/>
      <c r="O36" s="37"/>
      <c r="Q36" s="1"/>
    </row>
    <row r="37" ht="18" customHeight="1" spans="1:17">
      <c r="A37" s="45"/>
      <c r="B37"/>
      <c r="C37" s="43"/>
      <c r="D37" s="5"/>
      <c r="E37" s="5"/>
      <c r="F37" s="42"/>
      <c r="G37" s="5"/>
      <c r="H37" s="5"/>
      <c r="I37" s="5"/>
      <c r="J37" s="5"/>
      <c r="K37" s="5"/>
      <c r="L37" s="5"/>
      <c r="M37" s="5"/>
      <c r="N37" s="37"/>
      <c r="O37" s="37"/>
      <c r="Q37" s="1"/>
    </row>
    <row r="38" ht="18" customHeight="1" spans="1:17">
      <c r="A38" s="45"/>
      <c r="B38"/>
      <c r="C38" s="43"/>
      <c r="D38" s="5"/>
      <c r="E38" s="5"/>
      <c r="F38" s="5"/>
      <c r="G38" s="5"/>
      <c r="H38" s="46"/>
      <c r="I38" s="46"/>
      <c r="J38" s="46"/>
      <c r="K38" s="46"/>
      <c r="L38" s="5"/>
      <c r="M38" s="46"/>
      <c r="O38" s="37"/>
      <c r="Q38" s="1"/>
    </row>
    <row r="39" ht="18" customHeight="1" spans="1:17">
      <c r="A39" s="45"/>
      <c r="B39"/>
      <c r="C39" s="43"/>
      <c r="D39" s="42"/>
      <c r="E39" s="5"/>
      <c r="F39" s="42"/>
      <c r="G39" s="42"/>
      <c r="H39" s="42"/>
      <c r="I39" s="42"/>
      <c r="J39" s="42"/>
      <c r="K39" s="42"/>
      <c r="L39" s="5"/>
      <c r="M39" s="42"/>
      <c r="N39" s="46"/>
      <c r="O39" s="37"/>
      <c r="P39" s="6"/>
      <c r="Q39" s="1"/>
    </row>
    <row r="40" ht="18" customHeight="1" spans="1:17">
      <c r="A40" s="45"/>
      <c r="B40" s="5"/>
      <c r="C40" s="5"/>
      <c r="D40" s="42"/>
      <c r="E40" s="5"/>
      <c r="F40" s="42"/>
      <c r="G40" s="5"/>
      <c r="H40" s="47"/>
      <c r="I40" s="47"/>
      <c r="J40" s="47"/>
      <c r="K40" s="47"/>
      <c r="L40" s="5"/>
      <c r="M40" s="47"/>
      <c r="O40" s="5"/>
      <c r="P40" s="6"/>
      <c r="Q40" s="1"/>
    </row>
    <row r="41" ht="18" customHeight="1" spans="1:17">
      <c r="A41" s="45"/>
      <c r="B41" s="5"/>
      <c r="C41" s="5"/>
      <c r="D41" s="42"/>
      <c r="E41" s="5"/>
      <c r="F41" s="42"/>
      <c r="G41" s="5"/>
      <c r="H41" s="48"/>
      <c r="I41" s="48"/>
      <c r="J41" s="48"/>
      <c r="K41" s="48"/>
      <c r="L41" s="37"/>
      <c r="M41" s="48"/>
      <c r="N41" s="47"/>
      <c r="O41" s="5"/>
      <c r="Q41" s="1"/>
    </row>
    <row r="42" ht="18" customHeight="1" spans="1:17">
      <c r="A42" s="38"/>
      <c r="B42" s="42"/>
      <c r="C42" s="42"/>
      <c r="D42" s="42"/>
      <c r="E42" s="42"/>
      <c r="F42" s="42"/>
      <c r="G42" s="5"/>
      <c r="H42" s="48"/>
      <c r="I42" s="48"/>
      <c r="J42" s="48"/>
      <c r="K42" s="48"/>
      <c r="L42" s="37"/>
      <c r="M42" s="48"/>
      <c r="N42" s="48"/>
      <c r="Q42" s="1"/>
    </row>
    <row r="43" ht="18" customHeight="1" spans="1:17">
      <c r="A43" s="38"/>
      <c r="B43" s="5"/>
      <c r="C43" s="5"/>
      <c r="D43" s="5"/>
      <c r="E43" s="5"/>
      <c r="F43" s="42"/>
      <c r="G43" s="42"/>
      <c r="H43" s="42"/>
      <c r="I43" s="42"/>
      <c r="J43" s="42"/>
      <c r="K43" s="42"/>
      <c r="L43" s="70"/>
      <c r="M43" s="42"/>
      <c r="N43" s="48"/>
      <c r="Q43" s="1"/>
    </row>
    <row r="44" ht="18" customHeight="1" spans="1:17">
      <c r="A44" s="92"/>
      <c r="B44" s="5"/>
      <c r="C44" s="5"/>
      <c r="D44" s="5"/>
      <c r="E44" s="5"/>
      <c r="F44" s="5"/>
      <c r="G44" s="5"/>
      <c r="H44" s="46"/>
      <c r="I44" s="46"/>
      <c r="J44" s="46"/>
      <c r="K44" s="46"/>
      <c r="L44" s="42"/>
      <c r="M44" s="46"/>
      <c r="O44" s="37"/>
      <c r="Q44" s="1"/>
    </row>
    <row r="45" ht="18" customHeight="1" spans="1:15">
      <c r="A45" s="35"/>
      <c r="B45" s="5"/>
      <c r="C45" s="5"/>
      <c r="D45" s="5"/>
      <c r="E45" s="5"/>
      <c r="F45" s="5"/>
      <c r="G45" s="47"/>
      <c r="H45" s="37"/>
      <c r="I45" s="37"/>
      <c r="J45" s="37"/>
      <c r="K45" s="37"/>
      <c r="L45" s="5"/>
      <c r="M45" s="37"/>
      <c r="N45" s="46"/>
      <c r="O45" s="37"/>
    </row>
    <row r="46" ht="18" customHeight="1" spans="4:15">
      <c r="D46" s="42"/>
      <c r="E46" s="5"/>
      <c r="F46" s="5"/>
      <c r="G46" s="5"/>
      <c r="H46" s="5"/>
      <c r="I46" s="5"/>
      <c r="J46" s="5"/>
      <c r="K46" s="5"/>
      <c r="L46" s="5"/>
      <c r="M46" s="5"/>
      <c r="N46" s="37"/>
      <c r="O46" s="37"/>
    </row>
    <row r="47" ht="18" customHeight="1" spans="4:15">
      <c r="D47" s="42"/>
      <c r="E47" s="5"/>
      <c r="F47" s="5"/>
      <c r="G47" s="5"/>
      <c r="H47" s="5"/>
      <c r="I47" s="5"/>
      <c r="J47" s="5"/>
      <c r="K47" s="5"/>
      <c r="L47" s="5"/>
      <c r="M47" s="5"/>
      <c r="O47" s="37"/>
    </row>
    <row r="48" ht="18" customHeight="1" spans="4:17">
      <c r="D48" s="42"/>
      <c r="F48" s="1"/>
      <c r="G48" s="1"/>
      <c r="L48" s="5"/>
      <c r="Q48" s="1"/>
    </row>
    <row r="49" ht="18" customHeight="1" spans="4:17">
      <c r="D49" s="42"/>
      <c r="H49" s="5"/>
      <c r="I49" s="5"/>
      <c r="J49" s="5"/>
      <c r="K49" s="5"/>
      <c r="L49" s="5"/>
      <c r="M49" s="5"/>
      <c r="Q49" s="1"/>
    </row>
    <row r="50" ht="18" customHeight="1" spans="8:17">
      <c r="H50" s="5"/>
      <c r="I50" s="5"/>
      <c r="J50" s="5"/>
      <c r="K50" s="5"/>
      <c r="L50" s="5"/>
      <c r="M50" s="5"/>
      <c r="Q50" s="1"/>
    </row>
    <row r="51" ht="18" customHeight="1" spans="8:13">
      <c r="H51" s="5"/>
      <c r="I51" s="5"/>
      <c r="J51" s="5"/>
      <c r="K51" s="5"/>
      <c r="L51" s="5"/>
      <c r="M51" s="5"/>
    </row>
    <row r="52" ht="18" customHeight="1" spans="6:7">
      <c r="F52" s="1"/>
      <c r="G52" s="1"/>
    </row>
    <row r="53" ht="18" customHeight="1" spans="6:7">
      <c r="F53" s="1"/>
      <c r="G53" s="1"/>
    </row>
    <row r="54" ht="18" customHeight="1" spans="6:7">
      <c r="F54" s="1"/>
      <c r="G54" s="1"/>
    </row>
  </sheetData>
  <mergeCells count="24">
    <mergeCell ref="B29:D29"/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C3:C4"/>
    <mergeCell ref="C5:C7"/>
    <mergeCell ref="C8:C11"/>
    <mergeCell ref="C12:C13"/>
    <mergeCell ref="C16:C17"/>
    <mergeCell ref="C18:C22"/>
    <mergeCell ref="C23:C26"/>
    <mergeCell ref="O2:O5"/>
    <mergeCell ref="O6:O8"/>
    <mergeCell ref="O9:O13"/>
    <mergeCell ref="O14:O17"/>
    <mergeCell ref="O18:O21"/>
    <mergeCell ref="O22:O26"/>
    <mergeCell ref="O28:O29"/>
  </mergeCells>
  <conditionalFormatting sqref="Q2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{997d2e85-0572-4c53-9fa8-538c4d63204f}</x14:id>
        </ext>
      </extLst>
    </cfRule>
  </conditionalFormatting>
  <conditionalFormatting sqref="Q2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{c12779a0-c4a0-42fe-acba-b96584c4833a}</x14:id>
        </ext>
      </extLst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{ba8c92a1-7cfc-41f2-ade2-a3e1f694ff89}</x14:id>
        </ext>
      </extLst>
    </cfRule>
  </conditionalFormatting>
  <conditionalFormatting sqref="R30">
    <cfRule type="aboveAverage" dxfId="1" priority="15" aboveAverage="0"/>
    <cfRule type="aboveAverage" dxfId="0" priority="16"/>
  </conditionalFormatting>
  <conditionalFormatting sqref="R31">
    <cfRule type="aboveAverage" dxfId="1" priority="1" aboveAverage="0"/>
    <cfRule type="aboveAverage" dxfId="0" priority="2"/>
  </conditionalFormatting>
  <conditionalFormatting sqref="Q2:Q5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{9adb3b41-6864-4a34-97cc-13747d3228a1}</x14:id>
        </ext>
      </extLst>
    </cfRule>
  </conditionalFormatting>
  <conditionalFormatting sqref="Q6:Q8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{29020d4a-e5bb-4099-be48-6141d54995a7}</x14:id>
        </ext>
      </extLst>
    </cfRule>
  </conditionalFormatting>
  <conditionalFormatting sqref="Q9:Q1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{ebffdb92-7e77-4675-b33d-ef93fef3e4da}</x14:id>
        </ext>
      </extLst>
    </cfRule>
  </conditionalFormatting>
  <conditionalFormatting sqref="Q14:Q17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{5b4cbe5c-b24a-4fff-ac09-6519f818a0f0}</x14:id>
        </ext>
      </extLst>
    </cfRule>
  </conditionalFormatting>
  <conditionalFormatting sqref="Q18:Q2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{aa5d0d60-46dd-4070-a703-f8e537fe281a}</x14:id>
        </ext>
      </extLst>
    </cfRule>
  </conditionalFormatting>
  <conditionalFormatting sqref="Q22:Q2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{44d214b8-2cb4-44be-bbcf-0010faa10d91}</x14:id>
        </ext>
      </extLst>
    </cfRule>
  </conditionalFormatting>
  <conditionalFormatting sqref="Q23:Q2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{43493a0d-bb2d-4256-8eeb-2916c53dd14c}</x14:id>
        </ext>
      </extLst>
    </cfRule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{288115ec-dd73-4ade-adc7-fb91b07b4bec}</x14:id>
        </ext>
      </extLst>
    </cfRule>
  </conditionalFormatting>
  <conditionalFormatting sqref="R3:R4">
    <cfRule type="aboveAverage" dxfId="1" priority="23" aboveAverage="0"/>
    <cfRule type="aboveAverage" dxfId="0" priority="24"/>
  </conditionalFormatting>
  <conditionalFormatting sqref="R6:R7">
    <cfRule type="aboveAverage" dxfId="1" priority="21" aboveAverage="0"/>
    <cfRule type="aboveAverage" dxfId="0" priority="22"/>
  </conditionalFormatting>
  <conditionalFormatting sqref="R9:R12">
    <cfRule type="aboveAverage" dxfId="1" priority="17" aboveAverage="0"/>
    <cfRule type="aboveAverage" dxfId="0" priority="18"/>
  </conditionalFormatting>
  <conditionalFormatting sqref="R14:R16">
    <cfRule type="aboveAverage" dxfId="1" priority="19" aboveAverage="0"/>
    <cfRule type="aboveAverage" dxfId="0" priority="20"/>
  </conditionalFormatting>
  <conditionalFormatting sqref="R18:R21">
    <cfRule type="aboveAverage" dxfId="1" priority="13" aboveAverage="0"/>
    <cfRule type="aboveAverage" dxfId="0" priority="14"/>
  </conditionalFormatting>
  <conditionalFormatting sqref="R22:R25">
    <cfRule type="aboveAverage" dxfId="1" priority="27" aboveAverage="0"/>
    <cfRule type="aboveAverage" dxfId="0" priority="28"/>
  </conditionalFormatting>
  <conditionalFormatting sqref="Q22 Q2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{2d16024a-4ffb-45f9-8a39-5c9bd645dd34}</x14:id>
        </ext>
      </extLst>
    </cfRule>
  </conditionalFormatting>
  <pageMargins left="0.699305555555556" right="0.699305555555556" top="0.75" bottom="0.75" header="0.3" footer="0.3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7d2e85-0572-4c53-9fa8-538c4d6320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type="dataBar" id="{c12779a0-c4a0-42fe-acba-b96584c483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ba8c92a1-7cfc-41f2-ade2-a3e1f694ff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type="dataBar" id="{9adb3b41-6864-4a34-97cc-13747d3228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type="dataBar" id="{29020d4a-e5bb-4099-be48-6141d54995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type="dataBar" id="{ebffdb92-7e77-4675-b33d-ef93fef3e4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type="dataBar" id="{5b4cbe5c-b24a-4fff-ac09-6519f818a0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type="dataBar" id="{aa5d0d60-46dd-4070-a703-f8e537fe28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type="dataBar" id="{44d214b8-2cb4-44be-bbcf-0010faa10d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type="dataBar" id="{43493a0d-bb2d-4256-8eeb-2916c53dd1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288115ec-dd73-4ade-adc7-fb91b07b4b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type="dataBar" id="{2d16024a-4ffb-45f9-8a39-5c9bd645dd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4"/>
  <sheetViews>
    <sheetView topLeftCell="A10" workbookViewId="0">
      <selection activeCell="N10" sqref="N$1:N$1048576"/>
    </sheetView>
  </sheetViews>
  <sheetFormatPr defaultColWidth="9" defaultRowHeight="17.4"/>
  <cols>
    <col min="1" max="1" width="9.5" style="2" customWidth="1"/>
    <col min="2" max="2" width="12.6296296296296" style="1" customWidth="1"/>
    <col min="3" max="3" width="11.25" style="1" customWidth="1"/>
    <col min="4" max="4" width="10" style="1" customWidth="1"/>
    <col min="5" max="5" width="10.1296296296296" style="1" customWidth="1"/>
    <col min="6" max="6" width="8.5" style="3" customWidth="1"/>
    <col min="7" max="7" width="11.25" style="4" customWidth="1"/>
    <col min="8" max="8" width="9.62962962962963" style="1" customWidth="1"/>
    <col min="9" max="9" width="8.62962962962963" style="1" customWidth="1"/>
    <col min="10" max="10" width="10" style="1" customWidth="1"/>
    <col min="11" max="11" width="10.75" style="1" customWidth="1"/>
    <col min="12" max="12" width="15" style="1" customWidth="1"/>
    <col min="13" max="13" width="14.1296296296296" style="1" customWidth="1"/>
    <col min="14" max="14" width="13.3796296296296" style="5" customWidth="1"/>
    <col min="15" max="15" width="12.5" style="1" customWidth="1"/>
    <col min="16" max="16" width="13.3796296296296" style="1" customWidth="1"/>
    <col min="17" max="17" width="19.3796296296296" style="6" customWidth="1"/>
    <col min="18" max="18" width="13.6296296296296" style="1" customWidth="1"/>
    <col min="19" max="16384" width="9" style="1"/>
  </cols>
  <sheetData>
    <row r="1" s="1" customFormat="1" ht="18" customHeight="1" spans="1:18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50" t="s">
        <v>16</v>
      </c>
      <c r="J1" s="51" t="s">
        <v>17</v>
      </c>
      <c r="K1" s="52" t="s">
        <v>18</v>
      </c>
      <c r="L1" s="53" t="s">
        <v>3</v>
      </c>
      <c r="M1" s="54" t="s">
        <v>4</v>
      </c>
      <c r="N1" s="55"/>
      <c r="O1" s="56" t="s">
        <v>11</v>
      </c>
      <c r="P1" s="56" t="s">
        <v>9</v>
      </c>
      <c r="Q1" s="72" t="s">
        <v>13</v>
      </c>
      <c r="R1" s="73" t="s">
        <v>15</v>
      </c>
    </row>
    <row r="2" s="1" customFormat="1" ht="18" customHeight="1" spans="1:18">
      <c r="A2" s="11">
        <v>43410</v>
      </c>
      <c r="B2" s="12" t="s">
        <v>19</v>
      </c>
      <c r="C2" s="12">
        <f>F2</f>
        <v>1651</v>
      </c>
      <c r="D2" s="12" t="s">
        <v>20</v>
      </c>
      <c r="E2" s="12">
        <v>1740</v>
      </c>
      <c r="F2" s="12">
        <v>1651</v>
      </c>
      <c r="G2" s="13">
        <f t="shared" ref="G2:G13" si="0">F2-E2</f>
        <v>-89</v>
      </c>
      <c r="H2" s="14">
        <v>3.78393707937643</v>
      </c>
      <c r="I2" s="27">
        <v>50</v>
      </c>
      <c r="J2" s="27">
        <v>490</v>
      </c>
      <c r="K2" s="14">
        <v>3.36938775510204</v>
      </c>
      <c r="L2" s="57">
        <v>509202.71</v>
      </c>
      <c r="M2" s="58">
        <v>134569.55</v>
      </c>
      <c r="N2" s="37"/>
      <c r="O2" s="12" t="s">
        <v>21</v>
      </c>
      <c r="P2" s="12" t="s">
        <v>22</v>
      </c>
      <c r="Q2" s="60">
        <f>F3</f>
        <v>3334</v>
      </c>
      <c r="R2" s="74">
        <f>H3</f>
        <v>2.92587689322134</v>
      </c>
    </row>
    <row r="3" s="1" customFormat="1" ht="18" customHeight="1" spans="1:18">
      <c r="A3" s="15"/>
      <c r="B3" s="12" t="s">
        <v>23</v>
      </c>
      <c r="C3" s="16">
        <f>F3+F4</f>
        <v>3409</v>
      </c>
      <c r="D3" s="12" t="s">
        <v>21</v>
      </c>
      <c r="E3" s="12">
        <v>3432</v>
      </c>
      <c r="F3" s="12">
        <v>3334</v>
      </c>
      <c r="G3" s="17">
        <f t="shared" si="0"/>
        <v>-98</v>
      </c>
      <c r="H3" s="14">
        <v>2.92587689322134</v>
      </c>
      <c r="I3" s="12">
        <v>68</v>
      </c>
      <c r="J3" s="12">
        <v>641</v>
      </c>
      <c r="K3" s="14">
        <v>5.201248049922</v>
      </c>
      <c r="L3" s="1">
        <v>1050510.6362</v>
      </c>
      <c r="M3" s="58">
        <v>339368.127210884</v>
      </c>
      <c r="N3" s="37"/>
      <c r="O3" s="12"/>
      <c r="P3" s="12" t="s">
        <v>24</v>
      </c>
      <c r="Q3" s="60">
        <f>F16</f>
        <v>653</v>
      </c>
      <c r="R3" s="14">
        <f>H16</f>
        <v>2.7</v>
      </c>
    </row>
    <row r="4" s="1" customFormat="1" ht="18" customHeight="1" spans="1:18">
      <c r="A4" s="15"/>
      <c r="B4" s="12"/>
      <c r="C4" s="18"/>
      <c r="D4" s="12" t="s">
        <v>25</v>
      </c>
      <c r="E4" s="12">
        <v>90</v>
      </c>
      <c r="F4" s="12">
        <v>75</v>
      </c>
      <c r="G4" s="17">
        <f t="shared" si="0"/>
        <v>-15</v>
      </c>
      <c r="H4" s="14">
        <v>4.07967635043786</v>
      </c>
      <c r="I4" s="12">
        <v>0</v>
      </c>
      <c r="J4" s="12">
        <v>19</v>
      </c>
      <c r="K4" s="14">
        <v>3.94736842105263</v>
      </c>
      <c r="L4" s="57">
        <v>28739.79400875</v>
      </c>
      <c r="M4" s="58">
        <v>6855.02</v>
      </c>
      <c r="N4" s="37"/>
      <c r="O4" s="12"/>
      <c r="P4" s="12" t="s">
        <v>26</v>
      </c>
      <c r="Q4" s="75">
        <f>F18</f>
        <v>1086</v>
      </c>
      <c r="R4" s="64">
        <f>H18</f>
        <v>2.6044240491127</v>
      </c>
    </row>
    <row r="5" s="1" customFormat="1" ht="18" customHeight="1" spans="1:18">
      <c r="A5" s="15"/>
      <c r="B5" s="16" t="s">
        <v>27</v>
      </c>
      <c r="C5" s="16">
        <f>F5+F6+F7</f>
        <v>320</v>
      </c>
      <c r="D5" s="12" t="s">
        <v>28</v>
      </c>
      <c r="E5" s="12">
        <v>374</v>
      </c>
      <c r="F5" s="12">
        <v>231</v>
      </c>
      <c r="G5" s="13">
        <f t="shared" si="0"/>
        <v>-143</v>
      </c>
      <c r="H5" s="14">
        <v>2.64</v>
      </c>
      <c r="I5" s="12">
        <v>14</v>
      </c>
      <c r="J5" s="12">
        <v>103</v>
      </c>
      <c r="K5" s="14">
        <v>2.24</v>
      </c>
      <c r="L5" s="1">
        <v>106826.52</v>
      </c>
      <c r="M5" s="58">
        <v>40492.2</v>
      </c>
      <c r="N5" s="37"/>
      <c r="O5" s="12"/>
      <c r="P5" s="23" t="s">
        <v>29</v>
      </c>
      <c r="Q5" s="76">
        <f>SUM(Q2:Q4)</f>
        <v>5073</v>
      </c>
      <c r="R5" s="77">
        <f>AVERAGE(R2:R4)</f>
        <v>2.74343364744468</v>
      </c>
    </row>
    <row r="6" s="1" customFormat="1" ht="18" customHeight="1" spans="1:18">
      <c r="A6" s="15"/>
      <c r="B6" s="19"/>
      <c r="C6" s="19"/>
      <c r="D6" s="12" t="s">
        <v>30</v>
      </c>
      <c r="E6" s="12">
        <v>51</v>
      </c>
      <c r="F6" s="12">
        <v>54</v>
      </c>
      <c r="G6" s="13">
        <f t="shared" si="0"/>
        <v>3</v>
      </c>
      <c r="H6" s="14">
        <v>3.81</v>
      </c>
      <c r="I6" s="12">
        <v>0</v>
      </c>
      <c r="J6" s="12">
        <v>33</v>
      </c>
      <c r="K6" s="14">
        <v>1.64</v>
      </c>
      <c r="L6" s="57">
        <v>10057.4</v>
      </c>
      <c r="M6" s="58">
        <v>2641.96</v>
      </c>
      <c r="N6" s="37"/>
      <c r="O6" s="12" t="s">
        <v>25</v>
      </c>
      <c r="P6" s="12" t="s">
        <v>22</v>
      </c>
      <c r="Q6" s="60">
        <f>F4</f>
        <v>75</v>
      </c>
      <c r="R6" s="14">
        <f>H4</f>
        <v>4.07967635043786</v>
      </c>
    </row>
    <row r="7" s="1" customFormat="1" ht="18" customHeight="1" spans="1:18">
      <c r="A7" s="15"/>
      <c r="B7" s="18"/>
      <c r="C7" s="18"/>
      <c r="D7" s="12" t="s">
        <v>31</v>
      </c>
      <c r="E7" s="12">
        <v>33</v>
      </c>
      <c r="F7" s="12">
        <v>35</v>
      </c>
      <c r="G7" s="13">
        <f t="shared" si="0"/>
        <v>2</v>
      </c>
      <c r="H7" s="14">
        <v>1.64</v>
      </c>
      <c r="I7" s="12">
        <v>4</v>
      </c>
      <c r="J7" s="12">
        <v>33</v>
      </c>
      <c r="K7" s="14">
        <v>1.06</v>
      </c>
      <c r="L7" s="57">
        <v>12443.9</v>
      </c>
      <c r="M7" s="58">
        <v>7596.95</v>
      </c>
      <c r="N7" s="37"/>
      <c r="O7" s="12"/>
      <c r="P7" s="12" t="s">
        <v>26</v>
      </c>
      <c r="Q7" s="75">
        <f>F19</f>
        <v>74</v>
      </c>
      <c r="R7" s="65">
        <f>H19</f>
        <v>2.78924520960964</v>
      </c>
    </row>
    <row r="8" s="1" customFormat="1" ht="18" customHeight="1" spans="1:18">
      <c r="A8" s="15"/>
      <c r="B8" s="16" t="s">
        <v>32</v>
      </c>
      <c r="C8" s="16">
        <f>F8+F9+F10+F11</f>
        <v>1477</v>
      </c>
      <c r="D8" s="12" t="s">
        <v>33</v>
      </c>
      <c r="E8" s="12">
        <v>933</v>
      </c>
      <c r="F8" s="12">
        <v>793</v>
      </c>
      <c r="G8" s="17">
        <f t="shared" si="0"/>
        <v>-140</v>
      </c>
      <c r="H8" s="14">
        <v>4.28099061580457</v>
      </c>
      <c r="I8" s="12">
        <v>37</v>
      </c>
      <c r="J8" s="12">
        <v>223</v>
      </c>
      <c r="K8" s="14">
        <v>3.55605381165919</v>
      </c>
      <c r="L8" s="57">
        <v>210751.37</v>
      </c>
      <c r="M8" s="58">
        <v>49229.58</v>
      </c>
      <c r="N8" s="37"/>
      <c r="O8" s="12"/>
      <c r="P8" s="23" t="s">
        <v>29</v>
      </c>
      <c r="Q8" s="76">
        <f>SUM(Q6:Q7)</f>
        <v>149</v>
      </c>
      <c r="R8" s="77">
        <f>AVERAGE(R6:R7)</f>
        <v>3.43446078002375</v>
      </c>
    </row>
    <row r="9" s="1" customFormat="1" ht="18" customHeight="1" spans="1:18">
      <c r="A9" s="15"/>
      <c r="B9" s="19"/>
      <c r="C9" s="19"/>
      <c r="D9" s="12" t="s">
        <v>31</v>
      </c>
      <c r="E9" s="12">
        <v>176</v>
      </c>
      <c r="F9" s="12">
        <v>174</v>
      </c>
      <c r="G9" s="17">
        <f t="shared" si="0"/>
        <v>-2</v>
      </c>
      <c r="H9" s="14">
        <v>2.97794828024169</v>
      </c>
      <c r="I9" s="12">
        <v>23</v>
      </c>
      <c r="J9" s="12">
        <v>79</v>
      </c>
      <c r="K9" s="14">
        <v>2.20253164556962</v>
      </c>
      <c r="L9" s="57">
        <v>42321.38</v>
      </c>
      <c r="M9" s="58">
        <v>14211.59</v>
      </c>
      <c r="N9" s="37"/>
      <c r="O9" s="59" t="s">
        <v>31</v>
      </c>
      <c r="P9" s="12" t="s">
        <v>34</v>
      </c>
      <c r="Q9" s="75">
        <f>F9</f>
        <v>174</v>
      </c>
      <c r="R9" s="74">
        <f>H9</f>
        <v>2.97794828024169</v>
      </c>
    </row>
    <row r="10" s="1" customFormat="1" ht="18" customHeight="1" spans="1:18">
      <c r="A10" s="15"/>
      <c r="B10" s="19"/>
      <c r="C10" s="19"/>
      <c r="D10" s="12" t="s">
        <v>35</v>
      </c>
      <c r="E10" s="12">
        <v>290</v>
      </c>
      <c r="F10" s="12">
        <v>202</v>
      </c>
      <c r="G10" s="17">
        <f t="shared" si="0"/>
        <v>-88</v>
      </c>
      <c r="H10" s="14">
        <v>4.99571335576719</v>
      </c>
      <c r="I10" s="12">
        <v>14</v>
      </c>
      <c r="J10" s="12">
        <v>117</v>
      </c>
      <c r="K10" s="14">
        <v>1.72649572649573</v>
      </c>
      <c r="L10" s="57">
        <v>98768.8</v>
      </c>
      <c r="M10" s="58">
        <v>19770.71</v>
      </c>
      <c r="N10" s="37"/>
      <c r="O10" s="59"/>
      <c r="P10" s="12" t="s">
        <v>26</v>
      </c>
      <c r="Q10" s="75">
        <f>F20</f>
        <v>365</v>
      </c>
      <c r="R10" s="65">
        <f>H20</f>
        <v>2.85507078137355</v>
      </c>
    </row>
    <row r="11" s="1" customFormat="1" ht="18" customHeight="1" spans="1:18">
      <c r="A11" s="15"/>
      <c r="B11" s="19"/>
      <c r="C11" s="19"/>
      <c r="D11" s="12" t="s">
        <v>36</v>
      </c>
      <c r="E11" s="12">
        <v>290</v>
      </c>
      <c r="F11" s="12">
        <v>308</v>
      </c>
      <c r="G11" s="17">
        <f t="shared" si="0"/>
        <v>18</v>
      </c>
      <c r="H11" s="14">
        <v>16.7943019854737</v>
      </c>
      <c r="I11" s="12">
        <v>0</v>
      </c>
      <c r="J11" s="12">
        <v>31</v>
      </c>
      <c r="K11" s="14">
        <v>9.93548387096774</v>
      </c>
      <c r="L11" s="1">
        <v>249308.39</v>
      </c>
      <c r="M11" s="58">
        <v>14844.82</v>
      </c>
      <c r="N11" s="37"/>
      <c r="O11" s="59"/>
      <c r="P11" s="12" t="s">
        <v>37</v>
      </c>
      <c r="Q11" s="78">
        <f>F25</f>
        <v>59</v>
      </c>
      <c r="R11" s="74">
        <f>H25</f>
        <v>3.78</v>
      </c>
    </row>
    <row r="12" s="1" customFormat="1" ht="18" customHeight="1" spans="1:18">
      <c r="A12" s="15"/>
      <c r="B12" s="16" t="s">
        <v>38</v>
      </c>
      <c r="C12" s="16">
        <f>F12+F13</f>
        <v>448</v>
      </c>
      <c r="D12" s="12" t="s">
        <v>39</v>
      </c>
      <c r="E12" s="12">
        <v>368</v>
      </c>
      <c r="F12" s="12">
        <v>370</v>
      </c>
      <c r="G12" s="13">
        <f t="shared" si="0"/>
        <v>2</v>
      </c>
      <c r="H12" s="20">
        <v>4.2318846837451</v>
      </c>
      <c r="I12" s="12">
        <v>8</v>
      </c>
      <c r="J12" s="12">
        <v>49</v>
      </c>
      <c r="K12" s="14">
        <v>7.55102040816327</v>
      </c>
      <c r="L12" s="57">
        <v>183485.862</v>
      </c>
      <c r="M12" s="58">
        <v>43357.9541297</v>
      </c>
      <c r="N12" s="37"/>
      <c r="O12" s="59"/>
      <c r="P12" s="12" t="s">
        <v>40</v>
      </c>
      <c r="Q12" s="78">
        <f>F7</f>
        <v>35</v>
      </c>
      <c r="R12" s="74">
        <f>H7</f>
        <v>1.64</v>
      </c>
    </row>
    <row r="13" s="1" customFormat="1" ht="18" customHeight="1" spans="1:18">
      <c r="A13" s="15"/>
      <c r="B13" s="18"/>
      <c r="C13" s="18"/>
      <c r="D13" s="12" t="s">
        <v>28</v>
      </c>
      <c r="E13" s="12">
        <v>73</v>
      </c>
      <c r="F13" s="12">
        <v>78</v>
      </c>
      <c r="G13" s="13">
        <f t="shared" si="0"/>
        <v>5</v>
      </c>
      <c r="H13" s="20">
        <v>3.36180385040745</v>
      </c>
      <c r="I13" s="12">
        <v>5</v>
      </c>
      <c r="J13" s="12">
        <v>17</v>
      </c>
      <c r="K13" s="14">
        <v>4.58823529411765</v>
      </c>
      <c r="L13" s="57">
        <v>37964.6568</v>
      </c>
      <c r="M13" s="58">
        <v>11292.9422683</v>
      </c>
      <c r="N13" s="37"/>
      <c r="O13" s="59"/>
      <c r="P13" s="23" t="s">
        <v>29</v>
      </c>
      <c r="Q13" s="60">
        <f>SUM(Q9:Q12)</f>
        <v>633</v>
      </c>
      <c r="R13" s="77">
        <f>AVERAGE(R9:R11)</f>
        <v>3.20433968720508</v>
      </c>
    </row>
    <row r="14" s="1" customFormat="1" ht="18" customHeight="1" spans="1:18">
      <c r="A14" s="22"/>
      <c r="B14" s="23" t="s">
        <v>7</v>
      </c>
      <c r="C14" s="23">
        <f t="shared" ref="C14:G14" si="1">SUM(C2:C13)</f>
        <v>7305</v>
      </c>
      <c r="D14" s="23"/>
      <c r="E14" s="23">
        <f t="shared" si="1"/>
        <v>7850</v>
      </c>
      <c r="F14" s="23">
        <f t="shared" si="1"/>
        <v>7305</v>
      </c>
      <c r="G14" s="24">
        <f t="shared" si="1"/>
        <v>-545</v>
      </c>
      <c r="H14" s="25"/>
      <c r="I14" s="23">
        <f>SUM(I3:I13)</f>
        <v>173</v>
      </c>
      <c r="J14" s="23">
        <f>SUM(J2:J13)</f>
        <v>1835</v>
      </c>
      <c r="K14" s="25"/>
      <c r="L14" s="99">
        <f>SUM(L2:L13)</f>
        <v>2540381.41900875</v>
      </c>
      <c r="M14" s="67">
        <f>SUM(M2:M13)</f>
        <v>684231.403608884</v>
      </c>
      <c r="N14" s="37"/>
      <c r="O14" s="12" t="s">
        <v>33</v>
      </c>
      <c r="P14" s="12" t="s">
        <v>34</v>
      </c>
      <c r="Q14" s="78">
        <f>F8</f>
        <v>793</v>
      </c>
      <c r="R14" s="74">
        <f>H8</f>
        <v>4.28099061580457</v>
      </c>
    </row>
    <row r="15" s="1" customFormat="1" ht="18" customHeight="1" spans="1:18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50" t="s">
        <v>16</v>
      </c>
      <c r="J15" s="51" t="s">
        <v>17</v>
      </c>
      <c r="K15" s="52" t="s">
        <v>18</v>
      </c>
      <c r="L15" s="53" t="s">
        <v>3</v>
      </c>
      <c r="M15" s="54" t="s">
        <v>4</v>
      </c>
      <c r="N15" s="37"/>
      <c r="O15" s="12"/>
      <c r="P15" s="12" t="s">
        <v>26</v>
      </c>
      <c r="Q15" s="75">
        <f>F21</f>
        <v>238</v>
      </c>
      <c r="R15" s="68">
        <f>H21</f>
        <v>2.78680009885571</v>
      </c>
    </row>
    <row r="16" s="1" customFormat="1" ht="18" customHeight="1" spans="1:18">
      <c r="A16" s="11">
        <v>43410</v>
      </c>
      <c r="B16" s="26" t="s">
        <v>41</v>
      </c>
      <c r="C16" s="26">
        <f>F16+F17</f>
        <v>875</v>
      </c>
      <c r="D16" s="12" t="s">
        <v>21</v>
      </c>
      <c r="E16" s="27">
        <v>760</v>
      </c>
      <c r="F16" s="27">
        <v>653</v>
      </c>
      <c r="G16" s="13">
        <f t="shared" ref="G16:G27" si="2">F16-E16</f>
        <v>-107</v>
      </c>
      <c r="H16" s="14">
        <v>2.7</v>
      </c>
      <c r="I16" s="12">
        <v>37</v>
      </c>
      <c r="J16" s="12">
        <v>129</v>
      </c>
      <c r="K16" s="14">
        <v>5.1</v>
      </c>
      <c r="L16" s="57">
        <v>169430.181438748</v>
      </c>
      <c r="M16" s="58">
        <v>169430.181438748</v>
      </c>
      <c r="N16" s="37"/>
      <c r="O16" s="12"/>
      <c r="P16" s="12" t="s">
        <v>37</v>
      </c>
      <c r="Q16" s="78">
        <f>F24</f>
        <v>97</v>
      </c>
      <c r="R16" s="74">
        <f>H24</f>
        <v>3.12</v>
      </c>
    </row>
    <row r="17" s="1" customFormat="1" ht="18" customHeight="1" spans="1:18">
      <c r="A17" s="15"/>
      <c r="B17" s="28"/>
      <c r="C17" s="28"/>
      <c r="D17" s="12" t="s">
        <v>20</v>
      </c>
      <c r="E17" s="27">
        <v>225</v>
      </c>
      <c r="F17" s="27">
        <v>222</v>
      </c>
      <c r="G17" s="13">
        <f t="shared" si="2"/>
        <v>-3</v>
      </c>
      <c r="H17" s="14">
        <v>3.3</v>
      </c>
      <c r="I17" s="12">
        <v>15</v>
      </c>
      <c r="J17" s="12">
        <v>44</v>
      </c>
      <c r="K17" s="14">
        <v>5</v>
      </c>
      <c r="L17" s="57">
        <v>74635.179570963</v>
      </c>
      <c r="M17" s="58">
        <v>22780.212089994</v>
      </c>
      <c r="N17" s="37"/>
      <c r="O17" s="12"/>
      <c r="P17" s="23" t="s">
        <v>29</v>
      </c>
      <c r="Q17" s="60">
        <f>SUM(Q14:Q16)</f>
        <v>1128</v>
      </c>
      <c r="R17" s="77">
        <f>AVERAGE(R14:R16)</f>
        <v>3.39593023822009</v>
      </c>
    </row>
    <row r="18" s="1" customFormat="1" ht="18" customHeight="1" spans="1:18">
      <c r="A18" s="15"/>
      <c r="B18" s="26" t="s">
        <v>42</v>
      </c>
      <c r="C18" s="26">
        <f>SUM(F18:F22)</f>
        <v>2557</v>
      </c>
      <c r="D18" s="12" t="s">
        <v>21</v>
      </c>
      <c r="E18" s="27">
        <v>1062</v>
      </c>
      <c r="F18" s="27">
        <v>1086</v>
      </c>
      <c r="G18" s="13">
        <f t="shared" si="2"/>
        <v>24</v>
      </c>
      <c r="H18" s="14">
        <v>2.6044240491127</v>
      </c>
      <c r="I18" s="12">
        <v>19</v>
      </c>
      <c r="J18" s="12">
        <v>148</v>
      </c>
      <c r="K18" s="14">
        <v>7.33783783783784</v>
      </c>
      <c r="L18" s="57">
        <v>318405.349330206</v>
      </c>
      <c r="M18" s="98">
        <v>122255.571030641</v>
      </c>
      <c r="N18" s="37"/>
      <c r="O18" s="12" t="s">
        <v>28</v>
      </c>
      <c r="P18" s="12" t="s">
        <v>40</v>
      </c>
      <c r="Q18" s="76">
        <f>F5</f>
        <v>231</v>
      </c>
      <c r="R18" s="14">
        <f>H5</f>
        <v>2.64</v>
      </c>
    </row>
    <row r="19" s="1" customFormat="1" ht="18" customHeight="1" spans="1:18">
      <c r="A19" s="15"/>
      <c r="B19" s="28"/>
      <c r="C19" s="28"/>
      <c r="D19" s="12" t="s">
        <v>25</v>
      </c>
      <c r="E19" s="27">
        <v>88</v>
      </c>
      <c r="F19" s="27">
        <v>74</v>
      </c>
      <c r="G19" s="17">
        <f t="shared" si="2"/>
        <v>-14</v>
      </c>
      <c r="H19" s="14">
        <v>2.78924520960964</v>
      </c>
      <c r="I19" s="12">
        <v>19</v>
      </c>
      <c r="J19" s="12">
        <v>23</v>
      </c>
      <c r="K19" s="14">
        <v>3.21739130434783</v>
      </c>
      <c r="L19" s="12">
        <v>31806.1360604713</v>
      </c>
      <c r="M19" s="85">
        <v>11403.1337047354</v>
      </c>
      <c r="N19" s="37"/>
      <c r="O19" s="12"/>
      <c r="P19" s="12" t="s">
        <v>43</v>
      </c>
      <c r="Q19" s="76">
        <f>F13</f>
        <v>78</v>
      </c>
      <c r="R19" s="14">
        <f>H13</f>
        <v>3.36180385040745</v>
      </c>
    </row>
    <row r="20" s="1" customFormat="1" ht="18" customHeight="1" spans="1:18">
      <c r="A20" s="15"/>
      <c r="B20" s="28"/>
      <c r="C20" s="28"/>
      <c r="D20" s="12" t="s">
        <v>31</v>
      </c>
      <c r="E20" s="27">
        <v>262</v>
      </c>
      <c r="F20" s="27">
        <v>365</v>
      </c>
      <c r="G20" s="17">
        <f t="shared" si="2"/>
        <v>103</v>
      </c>
      <c r="H20" s="14">
        <v>2.85507078137355</v>
      </c>
      <c r="I20" s="12">
        <v>19</v>
      </c>
      <c r="J20" s="12">
        <v>86</v>
      </c>
      <c r="K20" s="14">
        <v>4.24418604651163</v>
      </c>
      <c r="L20" s="57">
        <v>106933.534743202</v>
      </c>
      <c r="M20" s="85">
        <v>37453.8997214485</v>
      </c>
      <c r="N20" s="37"/>
      <c r="O20" s="12"/>
      <c r="P20" s="12" t="s">
        <v>37</v>
      </c>
      <c r="Q20" s="79">
        <f>F23</f>
        <v>80</v>
      </c>
      <c r="R20" s="74">
        <f>H23</f>
        <v>3.03</v>
      </c>
    </row>
    <row r="21" s="1" customFormat="1" ht="18" customHeight="1" spans="1:18">
      <c r="A21" s="15"/>
      <c r="B21" s="28"/>
      <c r="C21" s="28"/>
      <c r="D21" s="12" t="s">
        <v>33</v>
      </c>
      <c r="E21" s="27">
        <v>193</v>
      </c>
      <c r="F21" s="27">
        <v>238</v>
      </c>
      <c r="G21" s="17">
        <f t="shared" si="2"/>
        <v>45</v>
      </c>
      <c r="H21" s="14">
        <v>2.78680009885571</v>
      </c>
      <c r="I21" s="12">
        <v>19</v>
      </c>
      <c r="J21" s="12">
        <v>32</v>
      </c>
      <c r="K21" s="14">
        <v>7.4375</v>
      </c>
      <c r="L21" s="57">
        <v>53966.6944213156</v>
      </c>
      <c r="M21" s="85">
        <v>19365.1114206128</v>
      </c>
      <c r="N21" s="37"/>
      <c r="O21" s="12"/>
      <c r="P21" s="23" t="s">
        <v>29</v>
      </c>
      <c r="Q21" s="76">
        <f>Q20+Q19+Q18</f>
        <v>389</v>
      </c>
      <c r="R21" s="77">
        <f>AVERAGE(R18:R20)</f>
        <v>3.01060128346915</v>
      </c>
    </row>
    <row r="22" s="1" customFormat="1" ht="18" customHeight="1" spans="1:18">
      <c r="A22" s="15"/>
      <c r="B22" s="29"/>
      <c r="C22" s="29"/>
      <c r="D22" s="12" t="s">
        <v>20</v>
      </c>
      <c r="E22" s="27">
        <v>823</v>
      </c>
      <c r="F22" s="27">
        <v>794</v>
      </c>
      <c r="G22" s="13">
        <f t="shared" si="2"/>
        <v>-29</v>
      </c>
      <c r="H22" s="14">
        <v>3.07823538722249</v>
      </c>
      <c r="I22" s="12">
        <v>25</v>
      </c>
      <c r="J22" s="12">
        <v>168</v>
      </c>
      <c r="K22" s="14">
        <v>4.72619047619048</v>
      </c>
      <c r="L22" s="57">
        <v>245261.405542093</v>
      </c>
      <c r="M22" s="85">
        <v>95421.1002785515</v>
      </c>
      <c r="N22" s="37"/>
      <c r="O22" s="16" t="s">
        <v>20</v>
      </c>
      <c r="P22" s="12" t="s">
        <v>44</v>
      </c>
      <c r="Q22" s="78">
        <f>F2</f>
        <v>1651</v>
      </c>
      <c r="R22" s="14">
        <f>H2</f>
        <v>3.78393707937643</v>
      </c>
    </row>
    <row r="23" s="1" customFormat="1" ht="18" customHeight="1" spans="1:19">
      <c r="A23" s="15"/>
      <c r="B23" s="26" t="s">
        <v>45</v>
      </c>
      <c r="C23" s="26">
        <f>SUM(F23:F26)</f>
        <v>336</v>
      </c>
      <c r="D23" s="30" t="s">
        <v>28</v>
      </c>
      <c r="E23" s="12">
        <v>126</v>
      </c>
      <c r="F23" s="12">
        <v>80</v>
      </c>
      <c r="G23" s="17">
        <f t="shared" si="2"/>
        <v>-46</v>
      </c>
      <c r="H23" s="74">
        <v>3.03</v>
      </c>
      <c r="I23" s="12">
        <v>6</v>
      </c>
      <c r="J23" s="12">
        <v>29</v>
      </c>
      <c r="K23" s="14">
        <v>2.75862068965517</v>
      </c>
      <c r="L23" s="57">
        <v>38218.513489</v>
      </c>
      <c r="M23" s="58">
        <v>11926.5</v>
      </c>
      <c r="N23" s="37"/>
      <c r="O23" s="19"/>
      <c r="P23" s="31" t="s">
        <v>26</v>
      </c>
      <c r="Q23" s="78">
        <f>F22</f>
        <v>794</v>
      </c>
      <c r="R23" s="14">
        <f>H22</f>
        <v>3.07823538722249</v>
      </c>
      <c r="S23" s="37"/>
    </row>
    <row r="24" s="1" customFormat="1" ht="18" customHeight="1" spans="1:18">
      <c r="A24" s="15"/>
      <c r="B24" s="28"/>
      <c r="C24" s="28"/>
      <c r="D24" s="30" t="s">
        <v>33</v>
      </c>
      <c r="E24" s="12">
        <v>95</v>
      </c>
      <c r="F24" s="12">
        <v>97</v>
      </c>
      <c r="G24" s="13">
        <f t="shared" si="2"/>
        <v>2</v>
      </c>
      <c r="H24" s="74">
        <v>3.12</v>
      </c>
      <c r="I24" s="12">
        <v>19</v>
      </c>
      <c r="J24" s="12">
        <v>46</v>
      </c>
      <c r="K24" s="14">
        <v>2.10869565217391</v>
      </c>
      <c r="L24" s="57">
        <v>29308.1787</v>
      </c>
      <c r="M24" s="58">
        <v>9397.2</v>
      </c>
      <c r="N24" s="37"/>
      <c r="O24" s="19"/>
      <c r="P24" s="31" t="s">
        <v>24</v>
      </c>
      <c r="Q24" s="78">
        <f>F17</f>
        <v>222</v>
      </c>
      <c r="R24" s="14">
        <f>H17</f>
        <v>3.3</v>
      </c>
    </row>
    <row r="25" s="1" customFormat="1" ht="18" customHeight="1" spans="1:18">
      <c r="A25" s="15"/>
      <c r="B25" s="28"/>
      <c r="C25" s="28"/>
      <c r="D25" s="30" t="s">
        <v>31</v>
      </c>
      <c r="E25" s="12">
        <v>37</v>
      </c>
      <c r="F25" s="12">
        <v>59</v>
      </c>
      <c r="G25" s="13">
        <f t="shared" si="2"/>
        <v>22</v>
      </c>
      <c r="H25" s="74">
        <v>3.78</v>
      </c>
      <c r="I25" s="12">
        <v>17</v>
      </c>
      <c r="J25" s="12">
        <v>23</v>
      </c>
      <c r="K25" s="14">
        <v>2.56521739130435</v>
      </c>
      <c r="L25" s="57">
        <v>20492.35496945</v>
      </c>
      <c r="M25" s="58">
        <v>5253.73</v>
      </c>
      <c r="N25" s="37"/>
      <c r="O25" s="19"/>
      <c r="P25" s="31" t="s">
        <v>46</v>
      </c>
      <c r="Q25" s="78">
        <f>F27</f>
        <v>114</v>
      </c>
      <c r="R25" s="14">
        <f>H27</f>
        <v>3.4</v>
      </c>
    </row>
    <row r="26" s="1" customFormat="1" ht="18" customHeight="1" spans="1:18">
      <c r="A26" s="15"/>
      <c r="B26" s="28"/>
      <c r="C26" s="28"/>
      <c r="D26" s="30" t="s">
        <v>47</v>
      </c>
      <c r="E26" s="12">
        <v>111</v>
      </c>
      <c r="F26" s="12">
        <v>100</v>
      </c>
      <c r="G26" s="13">
        <f t="shared" si="2"/>
        <v>-11</v>
      </c>
      <c r="H26" s="84">
        <v>1.72</v>
      </c>
      <c r="I26" s="12">
        <v>15</v>
      </c>
      <c r="J26" s="12">
        <v>45</v>
      </c>
      <c r="K26" s="62">
        <v>2.22222222222222</v>
      </c>
      <c r="L26" s="57">
        <v>26355.810651498</v>
      </c>
      <c r="M26" s="58">
        <v>14911.31</v>
      </c>
      <c r="N26" s="37"/>
      <c r="O26" s="18"/>
      <c r="P26" s="23" t="s">
        <v>29</v>
      </c>
      <c r="Q26" s="60">
        <f>SUM(Q22:Q25)</f>
        <v>2781</v>
      </c>
      <c r="R26" s="80">
        <f>AVERAGE(R22:R25)</f>
        <v>3.39054311664973</v>
      </c>
    </row>
    <row r="27" s="1" customFormat="1" ht="18" customHeight="1" spans="1:18">
      <c r="A27" s="15"/>
      <c r="B27" s="31" t="s">
        <v>48</v>
      </c>
      <c r="C27" s="31">
        <f>F27</f>
        <v>114</v>
      </c>
      <c r="D27" s="30" t="s">
        <v>20</v>
      </c>
      <c r="E27" s="12">
        <v>147</v>
      </c>
      <c r="F27" s="12">
        <v>114</v>
      </c>
      <c r="G27" s="13">
        <f t="shared" si="2"/>
        <v>-33</v>
      </c>
      <c r="H27" s="62">
        <v>3.4</v>
      </c>
      <c r="I27" s="12">
        <v>12</v>
      </c>
      <c r="J27" s="12">
        <v>71</v>
      </c>
      <c r="K27" s="62">
        <v>1.61</v>
      </c>
      <c r="L27" s="57">
        <v>39385.4461</v>
      </c>
      <c r="M27" s="58">
        <v>11902.201172934</v>
      </c>
      <c r="N27" s="37"/>
      <c r="O27" s="12" t="s">
        <v>49</v>
      </c>
      <c r="P27" s="12" t="s">
        <v>43</v>
      </c>
      <c r="Q27" s="12">
        <f>F12</f>
        <v>370</v>
      </c>
      <c r="R27" s="14">
        <f>H12</f>
        <v>4.2318846837451</v>
      </c>
    </row>
    <row r="28" s="1" customFormat="1" ht="18" customHeight="1" spans="1:18">
      <c r="A28" s="15"/>
      <c r="B28" s="23"/>
      <c r="C28" s="23">
        <f t="shared" ref="C28:G28" si="3">SUM(C16:C27)</f>
        <v>3882</v>
      </c>
      <c r="D28" s="23"/>
      <c r="E28" s="23">
        <f t="shared" si="3"/>
        <v>3929</v>
      </c>
      <c r="F28" s="23">
        <f t="shared" si="3"/>
        <v>3882</v>
      </c>
      <c r="G28" s="32">
        <f t="shared" si="3"/>
        <v>-47</v>
      </c>
      <c r="H28" s="25"/>
      <c r="I28" s="66">
        <f t="shared" ref="I28:M28" si="4">SUM(I16:I27)</f>
        <v>222</v>
      </c>
      <c r="J28" s="66">
        <f t="shared" si="4"/>
        <v>844</v>
      </c>
      <c r="K28" s="25"/>
      <c r="L28" s="23">
        <f>SUM(L16:L27)</f>
        <v>1154198.78501695</v>
      </c>
      <c r="M28" s="67">
        <f t="shared" si="4"/>
        <v>531500.150857665</v>
      </c>
      <c r="N28" s="37"/>
      <c r="O28" s="14" t="s">
        <v>30</v>
      </c>
      <c r="P28" s="12" t="s">
        <v>40</v>
      </c>
      <c r="Q28" s="60">
        <f>F6</f>
        <v>54</v>
      </c>
      <c r="R28" s="14">
        <f>H7</f>
        <v>1.64</v>
      </c>
    </row>
    <row r="29" s="1" customFormat="1" ht="18" customHeight="1" spans="1:18">
      <c r="A29" s="22"/>
      <c r="B29" s="12" t="s">
        <v>50</v>
      </c>
      <c r="C29" s="12"/>
      <c r="D29" s="12"/>
      <c r="E29" s="33">
        <f t="shared" ref="E29:G29" si="5">E28+E14</f>
        <v>11779</v>
      </c>
      <c r="F29" s="33">
        <f t="shared" si="5"/>
        <v>11187</v>
      </c>
      <c r="G29" s="34">
        <f t="shared" si="5"/>
        <v>-592</v>
      </c>
      <c r="H29" s="14"/>
      <c r="I29" s="69">
        <f t="shared" ref="I29:M29" si="6">I28+I14</f>
        <v>395</v>
      </c>
      <c r="J29" s="69">
        <f t="shared" si="6"/>
        <v>2679</v>
      </c>
      <c r="K29" s="14"/>
      <c r="L29" s="12">
        <f>L28+L14</f>
        <v>3694580.2040257</v>
      </c>
      <c r="M29" s="58">
        <f t="shared" si="6"/>
        <v>1215731.55446655</v>
      </c>
      <c r="N29" s="37"/>
      <c r="O29" s="14"/>
      <c r="P29" s="12" t="s">
        <v>37</v>
      </c>
      <c r="Q29" s="60">
        <f>F26</f>
        <v>100</v>
      </c>
      <c r="R29" s="12">
        <f>H26</f>
        <v>1.72</v>
      </c>
    </row>
    <row r="30" s="1" customFormat="1" ht="18" customHeight="1" spans="1:18">
      <c r="A30" s="35"/>
      <c r="B30" s="5"/>
      <c r="C30" s="5"/>
      <c r="D30" s="5"/>
      <c r="E30" s="5"/>
      <c r="F30" s="36"/>
      <c r="G30" s="37"/>
      <c r="N30" s="37"/>
      <c r="O30" s="14" t="s">
        <v>51</v>
      </c>
      <c r="P30" s="12" t="s">
        <v>34</v>
      </c>
      <c r="Q30" s="78">
        <f>F10</f>
        <v>202</v>
      </c>
      <c r="R30" s="74">
        <f>H10</f>
        <v>4.99571335576719</v>
      </c>
    </row>
    <row r="31" s="1" customFormat="1" ht="18" customHeight="1" spans="1:18">
      <c r="A31" s="38"/>
      <c r="B31" s="39"/>
      <c r="C31" s="39"/>
      <c r="D31" s="5"/>
      <c r="E31" s="40"/>
      <c r="F31" s="36"/>
      <c r="G31" s="37"/>
      <c r="H31" s="4"/>
      <c r="I31" s="4"/>
      <c r="J31" s="4"/>
      <c r="K31" s="4"/>
      <c r="M31" s="4"/>
      <c r="N31" s="37"/>
      <c r="O31" s="14" t="s">
        <v>36</v>
      </c>
      <c r="P31" s="14" t="s">
        <v>34</v>
      </c>
      <c r="Q31" s="60">
        <f>F11</f>
        <v>308</v>
      </c>
      <c r="R31" s="74">
        <f>H11</f>
        <v>16.7943019854737</v>
      </c>
    </row>
    <row r="32" s="1" customFormat="1" ht="18" customHeight="1" spans="1:18">
      <c r="A32" s="38"/>
      <c r="B32" s="41"/>
      <c r="C32" s="41"/>
      <c r="D32" s="41"/>
      <c r="E32" s="41"/>
      <c r="F32" s="41"/>
      <c r="G32" s="37"/>
      <c r="N32" s="37"/>
      <c r="O32" s="37"/>
      <c r="P32" s="37"/>
      <c r="Q32" s="6">
        <f>Q31+Q30+Q29+Q28+Q27+Q26+Q21+Q17+Q13+Q8+Q5</f>
        <v>11187</v>
      </c>
      <c r="R32" s="1">
        <f>R31+R28+R27+R24+R23+R22+R30+R20+R19+R18+R16+R15+R14+R11+R10+R9+R7+R6+R4+R3+R2+R25+R29</f>
        <v>86.8759086206495</v>
      </c>
    </row>
    <row r="33" s="1" customFormat="1" ht="18" customHeight="1" spans="1:17">
      <c r="A33" s="38"/>
      <c r="B33"/>
      <c r="G33" s="37"/>
      <c r="H33" s="4"/>
      <c r="I33" s="4"/>
      <c r="J33" s="4"/>
      <c r="K33" s="4"/>
      <c r="L33" s="5"/>
      <c r="M33" s="4"/>
      <c r="N33" s="5"/>
      <c r="O33" s="37"/>
      <c r="P33" s="37"/>
      <c r="Q33" s="6"/>
    </row>
    <row r="34" s="1" customFormat="1" ht="18" customHeight="1" spans="1:17">
      <c r="A34" s="38"/>
      <c r="B34"/>
      <c r="C34" s="5"/>
      <c r="D34" s="36"/>
      <c r="E34" s="5"/>
      <c r="F34" s="36"/>
      <c r="G34" s="42"/>
      <c r="H34" s="42"/>
      <c r="I34" s="42"/>
      <c r="J34" s="42"/>
      <c r="K34" s="42"/>
      <c r="L34" s="5"/>
      <c r="M34" s="42"/>
      <c r="N34" s="37"/>
      <c r="O34" s="37"/>
      <c r="P34" s="70"/>
      <c r="Q34" s="37"/>
    </row>
    <row r="35" s="1" customFormat="1" ht="18" customHeight="1" spans="1:17">
      <c r="A35" s="38"/>
      <c r="B35"/>
      <c r="C35" s="43"/>
      <c r="D35" s="5"/>
      <c r="E35" s="5"/>
      <c r="F35" s="5"/>
      <c r="G35" s="42"/>
      <c r="H35" s="42">
        <f>H25+H24+H23+H22+H21+H20+H19+H18+H17+H16+H13+H12+H11+H10+H9+H8+H7+H5+H4+H3+H2+H26+H27</f>
        <v>86.8759086206495</v>
      </c>
      <c r="I35" s="42"/>
      <c r="J35" s="42"/>
      <c r="K35" s="42"/>
      <c r="L35" s="5"/>
      <c r="M35" s="42"/>
      <c r="N35" s="5"/>
      <c r="O35" s="37"/>
      <c r="P35" s="37"/>
      <c r="Q35" s="1">
        <f>F29-Q32</f>
        <v>0</v>
      </c>
    </row>
    <row r="36" s="1" customFormat="1" ht="18" customHeight="1" spans="1:15">
      <c r="A36" s="38"/>
      <c r="B36"/>
      <c r="C36" s="43"/>
      <c r="D36" s="5"/>
      <c r="E36" s="5"/>
      <c r="F36" s="42"/>
      <c r="G36" s="42"/>
      <c r="H36" s="44"/>
      <c r="I36" s="44"/>
      <c r="J36" s="44"/>
      <c r="K36" s="44"/>
      <c r="L36" s="5"/>
      <c r="M36" s="44"/>
      <c r="N36" s="5"/>
      <c r="O36" s="37"/>
    </row>
    <row r="37" s="1" customFormat="1" ht="18" customHeight="1" spans="1:15">
      <c r="A37" s="45"/>
      <c r="B37"/>
      <c r="C37" s="43"/>
      <c r="D37" s="5"/>
      <c r="E37" s="5"/>
      <c r="F37" s="42"/>
      <c r="G37" s="5"/>
      <c r="H37" s="5"/>
      <c r="I37" s="5"/>
      <c r="J37" s="5"/>
      <c r="K37" s="5"/>
      <c r="L37" s="5"/>
      <c r="M37" s="5"/>
      <c r="N37" s="37"/>
      <c r="O37" s="37"/>
    </row>
    <row r="38" s="1" customFormat="1" ht="18" customHeight="1" spans="1:15">
      <c r="A38" s="45"/>
      <c r="B38"/>
      <c r="C38" s="43"/>
      <c r="D38" s="5"/>
      <c r="E38" s="5"/>
      <c r="F38" s="5"/>
      <c r="G38" s="5"/>
      <c r="H38" s="46"/>
      <c r="I38" s="46"/>
      <c r="J38" s="46"/>
      <c r="K38" s="46"/>
      <c r="L38" s="5"/>
      <c r="M38" s="46"/>
      <c r="N38" s="5"/>
      <c r="O38" s="37"/>
    </row>
    <row r="39" s="1" customFormat="1" ht="18" customHeight="1" spans="1:16">
      <c r="A39" s="45"/>
      <c r="B39"/>
      <c r="C39" s="43"/>
      <c r="D39" s="42"/>
      <c r="E39" s="5"/>
      <c r="F39" s="42"/>
      <c r="G39" s="42"/>
      <c r="H39" s="42"/>
      <c r="I39" s="42"/>
      <c r="J39" s="42"/>
      <c r="K39" s="42"/>
      <c r="L39" s="5"/>
      <c r="M39" s="42"/>
      <c r="N39" s="46"/>
      <c r="O39" s="37"/>
      <c r="P39" s="6"/>
    </row>
    <row r="40" s="1" customFormat="1" ht="18" customHeight="1" spans="1:16">
      <c r="A40" s="45"/>
      <c r="B40" s="5"/>
      <c r="C40" s="5"/>
      <c r="D40" s="42"/>
      <c r="E40" s="5"/>
      <c r="F40" s="42"/>
      <c r="G40" s="5"/>
      <c r="H40" s="47"/>
      <c r="I40" s="47"/>
      <c r="J40" s="47"/>
      <c r="K40" s="47"/>
      <c r="L40" s="5"/>
      <c r="M40" s="47"/>
      <c r="N40" s="5"/>
      <c r="O40" s="5"/>
      <c r="P40" s="6"/>
    </row>
    <row r="41" s="1" customFormat="1" ht="18" customHeight="1" spans="1:15">
      <c r="A41" s="45"/>
      <c r="B41" s="5"/>
      <c r="C41" s="5"/>
      <c r="D41" s="42"/>
      <c r="E41" s="5"/>
      <c r="F41" s="42"/>
      <c r="G41" s="5"/>
      <c r="H41" s="48"/>
      <c r="I41" s="48"/>
      <c r="J41" s="48"/>
      <c r="K41" s="48"/>
      <c r="L41" s="37"/>
      <c r="M41" s="48"/>
      <c r="N41" s="47"/>
      <c r="O41" s="5"/>
    </row>
    <row r="42" s="1" customFormat="1" ht="18" customHeight="1" spans="1:14">
      <c r="A42" s="38"/>
      <c r="B42" s="42"/>
      <c r="C42" s="42"/>
      <c r="D42" s="42"/>
      <c r="E42" s="42"/>
      <c r="F42" s="42"/>
      <c r="G42" s="5"/>
      <c r="H42" s="48"/>
      <c r="I42" s="48"/>
      <c r="J42" s="48"/>
      <c r="K42" s="48"/>
      <c r="L42" s="37"/>
      <c r="M42" s="48"/>
      <c r="N42" s="48"/>
    </row>
    <row r="43" s="1" customFormat="1" ht="18" customHeight="1" spans="1:14">
      <c r="A43" s="38"/>
      <c r="B43" s="5"/>
      <c r="C43" s="5"/>
      <c r="D43" s="5"/>
      <c r="E43" s="5"/>
      <c r="F43" s="42"/>
      <c r="G43" s="42"/>
      <c r="H43" s="42"/>
      <c r="I43" s="42"/>
      <c r="J43" s="42"/>
      <c r="K43" s="42"/>
      <c r="L43" s="70"/>
      <c r="M43" s="42"/>
      <c r="N43" s="48"/>
    </row>
    <row r="44" s="1" customFormat="1" ht="18" customHeight="1" spans="1:15">
      <c r="A44" s="92"/>
      <c r="B44" s="5"/>
      <c r="C44" s="5"/>
      <c r="D44" s="5"/>
      <c r="E44" s="5"/>
      <c r="F44" s="5"/>
      <c r="G44" s="5"/>
      <c r="H44" s="46"/>
      <c r="I44" s="46"/>
      <c r="J44" s="46"/>
      <c r="K44" s="46"/>
      <c r="L44" s="42"/>
      <c r="M44" s="46"/>
      <c r="N44" s="5"/>
      <c r="O44" s="37"/>
    </row>
    <row r="45" s="1" customFormat="1" ht="18" customHeight="1" spans="1:17">
      <c r="A45" s="35"/>
      <c r="B45" s="5"/>
      <c r="C45" s="5"/>
      <c r="D45" s="5"/>
      <c r="E45" s="5"/>
      <c r="F45" s="5"/>
      <c r="G45" s="47"/>
      <c r="H45" s="37"/>
      <c r="I45" s="37"/>
      <c r="J45" s="37"/>
      <c r="K45" s="37"/>
      <c r="L45" s="5"/>
      <c r="M45" s="37"/>
      <c r="N45" s="46"/>
      <c r="O45" s="37"/>
      <c r="Q45" s="6"/>
    </row>
    <row r="46" s="1" customFormat="1" ht="18" customHeight="1" spans="1:17">
      <c r="A46" s="2"/>
      <c r="D46" s="42"/>
      <c r="E46" s="5"/>
      <c r="F46" s="5"/>
      <c r="G46" s="5"/>
      <c r="H46" s="5"/>
      <c r="I46" s="5"/>
      <c r="J46" s="5"/>
      <c r="K46" s="5"/>
      <c r="L46" s="5"/>
      <c r="M46" s="5"/>
      <c r="N46" s="37"/>
      <c r="O46" s="37"/>
      <c r="Q46" s="6"/>
    </row>
    <row r="47" s="1" customFormat="1" ht="18" customHeight="1" spans="1:17">
      <c r="A47" s="2"/>
      <c r="D47" s="42"/>
      <c r="E47" s="5"/>
      <c r="F47" s="5"/>
      <c r="G47" s="5"/>
      <c r="H47" s="5"/>
      <c r="I47" s="5"/>
      <c r="J47" s="5"/>
      <c r="K47" s="5"/>
      <c r="L47" s="5"/>
      <c r="M47" s="5"/>
      <c r="N47" s="5"/>
      <c r="O47" s="37"/>
      <c r="Q47" s="6"/>
    </row>
    <row r="48" s="1" customFormat="1" ht="18" customHeight="1" spans="1:14">
      <c r="A48" s="2"/>
      <c r="D48" s="42"/>
      <c r="L48" s="5"/>
      <c r="N48" s="5"/>
    </row>
    <row r="49" s="1" customFormat="1" ht="18" customHeight="1" spans="1:14">
      <c r="A49" s="2"/>
      <c r="D49" s="42"/>
      <c r="F49" s="3"/>
      <c r="G49" s="4"/>
      <c r="H49" s="5"/>
      <c r="I49" s="5"/>
      <c r="J49" s="5"/>
      <c r="K49" s="5"/>
      <c r="L49" s="5"/>
      <c r="M49" s="5"/>
      <c r="N49" s="5"/>
    </row>
    <row r="50" s="1" customFormat="1" ht="18" customHeight="1" spans="1:14">
      <c r="A50" s="2"/>
      <c r="F50" s="3"/>
      <c r="G50" s="4"/>
      <c r="H50" s="5"/>
      <c r="I50" s="5"/>
      <c r="J50" s="5"/>
      <c r="K50" s="5"/>
      <c r="L50" s="5"/>
      <c r="M50" s="5"/>
      <c r="N50" s="5"/>
    </row>
    <row r="51" s="1" customFormat="1" ht="18" customHeight="1" spans="1:17">
      <c r="A51" s="2"/>
      <c r="F51" s="3"/>
      <c r="G51" s="4"/>
      <c r="H51" s="5"/>
      <c r="I51" s="5"/>
      <c r="J51" s="5"/>
      <c r="K51" s="5"/>
      <c r="L51" s="5"/>
      <c r="M51" s="5"/>
      <c r="N51" s="5"/>
      <c r="Q51" s="6"/>
    </row>
    <row r="52" s="1" customFormat="1" ht="18" customHeight="1" spans="1:17">
      <c r="A52" s="2"/>
      <c r="N52" s="5"/>
      <c r="Q52" s="6"/>
    </row>
    <row r="53" s="1" customFormat="1" ht="18" customHeight="1" spans="1:17">
      <c r="A53" s="2"/>
      <c r="N53" s="5"/>
      <c r="Q53" s="6"/>
    </row>
    <row r="54" s="1" customFormat="1" ht="18" customHeight="1" spans="1:17">
      <c r="A54" s="2"/>
      <c r="N54" s="5"/>
      <c r="Q54" s="6"/>
    </row>
  </sheetData>
  <mergeCells count="24">
    <mergeCell ref="B29:D29"/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C3:C4"/>
    <mergeCell ref="C5:C7"/>
    <mergeCell ref="C8:C11"/>
    <mergeCell ref="C12:C13"/>
    <mergeCell ref="C16:C17"/>
    <mergeCell ref="C18:C22"/>
    <mergeCell ref="C23:C26"/>
    <mergeCell ref="O2:O5"/>
    <mergeCell ref="O6:O8"/>
    <mergeCell ref="O9:O13"/>
    <mergeCell ref="O14:O17"/>
    <mergeCell ref="O18:O21"/>
    <mergeCell ref="O22:O26"/>
    <mergeCell ref="O28:O29"/>
  </mergeCells>
  <conditionalFormatting sqref="Q2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{dd1c6407-640c-47fc-9e8d-7e17964561a3}</x14:id>
        </ext>
      </extLst>
    </cfRule>
  </conditionalFormatting>
  <conditionalFormatting sqref="Q2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{f0edffc3-0c7d-41f6-aeb7-8d1738d8f22b}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{86b54146-8292-4bd1-bdd3-540755d48cc1}</x14:id>
        </ext>
      </extLst>
    </cfRule>
  </conditionalFormatting>
  <conditionalFormatting sqref="R30">
    <cfRule type="aboveAverage" dxfId="0" priority="16"/>
    <cfRule type="aboveAverage" dxfId="1" priority="15" aboveAverage="0"/>
  </conditionalFormatting>
  <conditionalFormatting sqref="R31">
    <cfRule type="aboveAverage" dxfId="0" priority="2"/>
    <cfRule type="aboveAverage" dxfId="1" priority="1" aboveAverage="0"/>
  </conditionalFormatting>
  <conditionalFormatting sqref="Q2:Q5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{1883ff79-3659-4923-b35a-3c25a744adda}</x14:id>
        </ext>
      </extLst>
    </cfRule>
  </conditionalFormatting>
  <conditionalFormatting sqref="Q6:Q8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{f0dd6dd3-7d8d-4881-ac8f-ab544336c33f}</x14:id>
        </ext>
      </extLst>
    </cfRule>
  </conditionalFormatting>
  <conditionalFormatting sqref="Q9:Q1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{725f8613-f648-41ab-a652-38b33de695df}</x14:id>
        </ext>
      </extLst>
    </cfRule>
  </conditionalFormatting>
  <conditionalFormatting sqref="Q14:Q17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{d7e1c917-3f75-4a8c-8009-645bd66d34e9}</x14:id>
        </ext>
      </extLst>
    </cfRule>
  </conditionalFormatting>
  <conditionalFormatting sqref="Q18:Q2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{9c9476b8-5f06-4609-a18c-f4523e91ed80}</x14:id>
        </ext>
      </extLst>
    </cfRule>
  </conditionalFormatting>
  <conditionalFormatting sqref="Q22:Q2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{e7287164-37dc-4f46-aa7c-bb43f056ed15}</x14:id>
        </ext>
      </extLst>
    </cfRule>
  </conditionalFormatting>
  <conditionalFormatting sqref="Q23:Q2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{acfb1dbe-d38e-408e-958e-14ec78117367}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{5d56d230-6f1f-4db8-a4be-9f07a2590d94}</x14:id>
        </ext>
      </extLst>
    </cfRule>
  </conditionalFormatting>
  <conditionalFormatting sqref="R3:R4">
    <cfRule type="aboveAverage" dxfId="0" priority="24"/>
    <cfRule type="aboveAverage" dxfId="1" priority="23" aboveAverage="0"/>
  </conditionalFormatting>
  <conditionalFormatting sqref="R6:R7">
    <cfRule type="aboveAverage" dxfId="0" priority="22"/>
    <cfRule type="aboveAverage" dxfId="1" priority="21" aboveAverage="0"/>
  </conditionalFormatting>
  <conditionalFormatting sqref="R9:R12">
    <cfRule type="aboveAverage" dxfId="0" priority="18"/>
    <cfRule type="aboveAverage" dxfId="1" priority="17" aboveAverage="0"/>
  </conditionalFormatting>
  <conditionalFormatting sqref="R14:R16">
    <cfRule type="aboveAverage" dxfId="0" priority="20"/>
    <cfRule type="aboveAverage" dxfId="1" priority="19" aboveAverage="0"/>
  </conditionalFormatting>
  <conditionalFormatting sqref="R18:R21">
    <cfRule type="aboveAverage" dxfId="0" priority="14"/>
    <cfRule type="aboveAverage" dxfId="1" priority="13" aboveAverage="0"/>
  </conditionalFormatting>
  <conditionalFormatting sqref="R22:R25">
    <cfRule type="aboveAverage" dxfId="0" priority="28"/>
    <cfRule type="aboveAverage" dxfId="1" priority="27" aboveAverage="0"/>
  </conditionalFormatting>
  <conditionalFormatting sqref="Q22 Q2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{e2e5c59e-db4d-4ca5-901b-c6e728852b68}</x14:id>
        </ext>
      </extLst>
    </cfRule>
  </conditionalFormatting>
  <pageMargins left="0.75" right="0.75" top="1" bottom="1" header="0.511805555555556" footer="0.511805555555556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1c6407-640c-47fc-9e8d-7e17964561a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type="dataBar" id="{f0edffc3-0c7d-41f6-aeb7-8d1738d8f2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86b54146-8292-4bd1-bdd3-540755d48c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type="dataBar" id="{1883ff79-3659-4923-b35a-3c25a744ad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type="dataBar" id="{f0dd6dd3-7d8d-4881-ac8f-ab544336c33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type="dataBar" id="{725f8613-f648-41ab-a652-38b33de695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type="dataBar" id="{d7e1c917-3f75-4a8c-8009-645bd66d34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type="dataBar" id="{9c9476b8-5f06-4609-a18c-f4523e91ed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type="dataBar" id="{e7287164-37dc-4f46-aa7c-bb43f056ed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type="dataBar" id="{acfb1dbe-d38e-408e-958e-14ec781173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d56d230-6f1f-4db8-a4be-9f07a2590d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type="dataBar" id="{e2e5c59e-db4d-4ca5-901b-c6e728852b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4"/>
  <sheetViews>
    <sheetView topLeftCell="A10" workbookViewId="0">
      <selection activeCell="N10" sqref="N$1:N$1048576"/>
    </sheetView>
  </sheetViews>
  <sheetFormatPr defaultColWidth="9" defaultRowHeight="17.4"/>
  <cols>
    <col min="1" max="1" width="9.5" style="2" customWidth="1"/>
    <col min="2" max="2" width="12.6296296296296" style="1" customWidth="1"/>
    <col min="3" max="3" width="11.25" style="1" customWidth="1"/>
    <col min="4" max="4" width="10" style="1" customWidth="1"/>
    <col min="5" max="5" width="10.1296296296296" style="1" customWidth="1"/>
    <col min="6" max="6" width="8.5" style="3" customWidth="1"/>
    <col min="7" max="7" width="11.25" style="4" customWidth="1"/>
    <col min="8" max="8" width="9.62962962962963" style="1" customWidth="1"/>
    <col min="9" max="9" width="8.62962962962963" style="1" customWidth="1"/>
    <col min="10" max="10" width="10" style="1" customWidth="1"/>
    <col min="11" max="11" width="10.75" style="1" customWidth="1"/>
    <col min="12" max="12" width="16.5555555555556" style="1" customWidth="1"/>
    <col min="13" max="13" width="14.1296296296296" style="1" customWidth="1"/>
    <col min="14" max="14" width="13.3796296296296" style="5" customWidth="1"/>
    <col min="15" max="15" width="12.5" style="1" customWidth="1"/>
    <col min="16" max="16" width="13.3796296296296" style="1" customWidth="1"/>
    <col min="17" max="17" width="19.3796296296296" style="6" customWidth="1"/>
    <col min="18" max="18" width="13.6296296296296" style="1" customWidth="1"/>
    <col min="19" max="16384" width="9" style="1"/>
  </cols>
  <sheetData>
    <row r="1" s="1" customFormat="1" ht="18" customHeight="1" spans="1:18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50" t="s">
        <v>16</v>
      </c>
      <c r="J1" s="51" t="s">
        <v>17</v>
      </c>
      <c r="K1" s="52" t="s">
        <v>18</v>
      </c>
      <c r="L1" s="53" t="s">
        <v>3</v>
      </c>
      <c r="M1" s="54" t="s">
        <v>4</v>
      </c>
      <c r="N1" s="55"/>
      <c r="O1" s="56" t="s">
        <v>11</v>
      </c>
      <c r="P1" s="56" t="s">
        <v>9</v>
      </c>
      <c r="Q1" s="72" t="s">
        <v>13</v>
      </c>
      <c r="R1" s="73" t="s">
        <v>15</v>
      </c>
    </row>
    <row r="2" s="1" customFormat="1" ht="18" customHeight="1" spans="1:18">
      <c r="A2" s="11">
        <v>43411</v>
      </c>
      <c r="B2" s="12" t="s">
        <v>19</v>
      </c>
      <c r="C2" s="12">
        <f>F2</f>
        <v>1590</v>
      </c>
      <c r="D2" s="12" t="s">
        <v>20</v>
      </c>
      <c r="E2" s="12">
        <v>1651</v>
      </c>
      <c r="F2" s="12">
        <v>1590</v>
      </c>
      <c r="G2" s="13">
        <f t="shared" ref="G2:G13" si="0">F2-E2</f>
        <v>-61</v>
      </c>
      <c r="H2" s="14">
        <v>3.62644262982525</v>
      </c>
      <c r="I2" s="27">
        <v>42</v>
      </c>
      <c r="J2" s="27">
        <v>500</v>
      </c>
      <c r="K2" s="14">
        <v>3.18</v>
      </c>
      <c r="L2" s="57">
        <v>487486.4</v>
      </c>
      <c r="M2" s="58">
        <v>134425.51</v>
      </c>
      <c r="N2" s="37"/>
      <c r="O2" s="12" t="s">
        <v>21</v>
      </c>
      <c r="P2" s="12" t="s">
        <v>22</v>
      </c>
      <c r="Q2" s="60">
        <f>F3</f>
        <v>3321</v>
      </c>
      <c r="R2" s="74">
        <f>H3</f>
        <v>2.97442798951968</v>
      </c>
    </row>
    <row r="3" s="1" customFormat="1" ht="18" customHeight="1" spans="1:18">
      <c r="A3" s="15"/>
      <c r="B3" s="12" t="s">
        <v>23</v>
      </c>
      <c r="C3" s="16">
        <f>F3+F4</f>
        <v>3408</v>
      </c>
      <c r="D3" s="12" t="s">
        <v>21</v>
      </c>
      <c r="E3" s="12">
        <v>3334</v>
      </c>
      <c r="F3" s="12">
        <v>3321</v>
      </c>
      <c r="G3" s="17">
        <f t="shared" si="0"/>
        <v>-13</v>
      </c>
      <c r="H3" s="14">
        <v>2.97442798951968</v>
      </c>
      <c r="I3" s="12">
        <v>85</v>
      </c>
      <c r="J3" s="12">
        <v>655</v>
      </c>
      <c r="K3" s="14">
        <v>5.07022900763359</v>
      </c>
      <c r="L3" s="1">
        <v>1049338.5405</v>
      </c>
      <c r="M3" s="58">
        <v>333456.21170068</v>
      </c>
      <c r="N3" s="37"/>
      <c r="O3" s="12"/>
      <c r="P3" s="12" t="s">
        <v>24</v>
      </c>
      <c r="Q3" s="60">
        <f>F16</f>
        <v>641</v>
      </c>
      <c r="R3" s="14">
        <f>H16</f>
        <v>2.7</v>
      </c>
    </row>
    <row r="4" s="1" customFormat="1" ht="18" customHeight="1" spans="1:18">
      <c r="A4" s="15"/>
      <c r="B4" s="12"/>
      <c r="C4" s="18"/>
      <c r="D4" s="12" t="s">
        <v>25</v>
      </c>
      <c r="E4" s="12">
        <v>75</v>
      </c>
      <c r="F4" s="12">
        <v>87</v>
      </c>
      <c r="G4" s="17">
        <f t="shared" si="0"/>
        <v>12</v>
      </c>
      <c r="H4" s="14">
        <v>4.10510980104291</v>
      </c>
      <c r="I4" s="12">
        <v>0</v>
      </c>
      <c r="J4" s="12">
        <v>18</v>
      </c>
      <c r="K4" s="14">
        <v>4.83333333333333</v>
      </c>
      <c r="L4" s="57">
        <v>32930.43983625</v>
      </c>
      <c r="M4" s="58">
        <v>7805.91</v>
      </c>
      <c r="N4" s="37"/>
      <c r="O4" s="12"/>
      <c r="P4" s="12" t="s">
        <v>26</v>
      </c>
      <c r="Q4" s="75">
        <f>F18</f>
        <v>1034</v>
      </c>
      <c r="R4" s="64">
        <f>H18</f>
        <v>2.65702550966811</v>
      </c>
    </row>
    <row r="5" s="1" customFormat="1" ht="18" customHeight="1" spans="1:18">
      <c r="A5" s="15"/>
      <c r="B5" s="16" t="s">
        <v>27</v>
      </c>
      <c r="C5" s="16">
        <f>F5+F6+F7</f>
        <v>370</v>
      </c>
      <c r="D5" s="12" t="s">
        <v>28</v>
      </c>
      <c r="E5" s="12">
        <v>231</v>
      </c>
      <c r="F5" s="12">
        <v>281</v>
      </c>
      <c r="G5" s="13">
        <f t="shared" si="0"/>
        <v>50</v>
      </c>
      <c r="H5" s="14">
        <v>2.98</v>
      </c>
      <c r="I5" s="12">
        <v>20</v>
      </c>
      <c r="J5" s="12">
        <v>112</v>
      </c>
      <c r="K5" s="14">
        <v>2.51</v>
      </c>
      <c r="L5" s="1">
        <v>133552.73</v>
      </c>
      <c r="M5" s="58">
        <v>44723.42</v>
      </c>
      <c r="N5" s="37"/>
      <c r="O5" s="12"/>
      <c r="P5" s="23" t="s">
        <v>29</v>
      </c>
      <c r="Q5" s="76">
        <f>SUM(Q2:Q4)</f>
        <v>4996</v>
      </c>
      <c r="R5" s="77">
        <f>AVERAGE(R2:R4)</f>
        <v>2.77715116639593</v>
      </c>
    </row>
    <row r="6" s="1" customFormat="1" ht="18" customHeight="1" spans="1:18">
      <c r="A6" s="15"/>
      <c r="B6" s="19"/>
      <c r="C6" s="19"/>
      <c r="D6" s="12" t="s">
        <v>30</v>
      </c>
      <c r="E6" s="12">
        <v>54</v>
      </c>
      <c r="F6" s="12">
        <v>49</v>
      </c>
      <c r="G6" s="13">
        <f t="shared" si="0"/>
        <v>-5</v>
      </c>
      <c r="H6" s="14">
        <v>3.53</v>
      </c>
      <c r="I6" s="12">
        <v>0</v>
      </c>
      <c r="J6" s="12">
        <v>29</v>
      </c>
      <c r="K6" s="14">
        <v>1.69</v>
      </c>
      <c r="L6" s="57">
        <v>9130.39</v>
      </c>
      <c r="M6" s="58">
        <v>2589.84</v>
      </c>
      <c r="N6" s="37"/>
      <c r="O6" s="12" t="s">
        <v>25</v>
      </c>
      <c r="P6" s="12" t="s">
        <v>22</v>
      </c>
      <c r="Q6" s="60">
        <f>F4</f>
        <v>87</v>
      </c>
      <c r="R6" s="14">
        <f>H4</f>
        <v>4.10510980104291</v>
      </c>
    </row>
    <row r="7" s="1" customFormat="1" ht="18" customHeight="1" spans="1:18">
      <c r="A7" s="15"/>
      <c r="B7" s="18"/>
      <c r="C7" s="18"/>
      <c r="D7" s="12" t="s">
        <v>31</v>
      </c>
      <c r="E7" s="12">
        <v>35</v>
      </c>
      <c r="F7" s="12">
        <v>40</v>
      </c>
      <c r="G7" s="13">
        <f t="shared" si="0"/>
        <v>5</v>
      </c>
      <c r="H7" s="14">
        <v>1.68</v>
      </c>
      <c r="I7" s="12">
        <v>4</v>
      </c>
      <c r="J7" s="12">
        <v>39</v>
      </c>
      <c r="K7" s="14">
        <v>1.03</v>
      </c>
      <c r="L7" s="57">
        <v>15058.29</v>
      </c>
      <c r="M7" s="58">
        <v>8963.62</v>
      </c>
      <c r="N7" s="37"/>
      <c r="O7" s="12"/>
      <c r="P7" s="12" t="s">
        <v>26</v>
      </c>
      <c r="Q7" s="75">
        <f>F19</f>
        <v>72</v>
      </c>
      <c r="R7" s="65">
        <f>H19</f>
        <v>2.58613891981929</v>
      </c>
    </row>
    <row r="8" s="1" customFormat="1" ht="18" customHeight="1" spans="1:18">
      <c r="A8" s="15"/>
      <c r="B8" s="16" t="s">
        <v>32</v>
      </c>
      <c r="C8" s="16">
        <f>F8+F9+F10+F11</f>
        <v>1360</v>
      </c>
      <c r="D8" s="12" t="s">
        <v>33</v>
      </c>
      <c r="E8" s="12">
        <v>793</v>
      </c>
      <c r="F8" s="12">
        <v>644</v>
      </c>
      <c r="G8" s="17">
        <f t="shared" si="0"/>
        <v>-149</v>
      </c>
      <c r="H8" s="14">
        <v>3.45244535248559</v>
      </c>
      <c r="I8" s="12">
        <v>26</v>
      </c>
      <c r="J8" s="12">
        <v>236</v>
      </c>
      <c r="K8" s="14">
        <v>2.72881355932203</v>
      </c>
      <c r="L8" s="57">
        <v>165601.72</v>
      </c>
      <c r="M8" s="58">
        <v>47966.5</v>
      </c>
      <c r="N8" s="37"/>
      <c r="O8" s="12"/>
      <c r="P8" s="23" t="s">
        <v>29</v>
      </c>
      <c r="Q8" s="76">
        <f>SUM(Q6:Q7)</f>
        <v>159</v>
      </c>
      <c r="R8" s="77">
        <f>AVERAGE(R6:R7)</f>
        <v>3.3456243604311</v>
      </c>
    </row>
    <row r="9" s="1" customFormat="1" ht="18" customHeight="1" spans="1:18">
      <c r="A9" s="15"/>
      <c r="B9" s="19"/>
      <c r="C9" s="19"/>
      <c r="D9" s="12" t="s">
        <v>31</v>
      </c>
      <c r="E9" s="12">
        <v>174</v>
      </c>
      <c r="F9" s="12">
        <v>168</v>
      </c>
      <c r="G9" s="17">
        <f t="shared" si="0"/>
        <v>-6</v>
      </c>
      <c r="H9" s="14">
        <v>3.55212427438731</v>
      </c>
      <c r="I9" s="12">
        <v>12</v>
      </c>
      <c r="J9" s="12">
        <v>86</v>
      </c>
      <c r="K9" s="14">
        <v>1.95348837209302</v>
      </c>
      <c r="L9" s="57">
        <v>54687.12</v>
      </c>
      <c r="M9" s="58">
        <v>15395.61</v>
      </c>
      <c r="N9" s="37"/>
      <c r="O9" s="59" t="s">
        <v>31</v>
      </c>
      <c r="P9" s="12" t="s">
        <v>34</v>
      </c>
      <c r="Q9" s="75">
        <f>F9</f>
        <v>168</v>
      </c>
      <c r="R9" s="74">
        <f>H9</f>
        <v>3.55212427438731</v>
      </c>
    </row>
    <row r="10" s="1" customFormat="1" ht="18" customHeight="1" spans="1:18">
      <c r="A10" s="15"/>
      <c r="B10" s="19"/>
      <c r="C10" s="19"/>
      <c r="D10" s="12" t="s">
        <v>35</v>
      </c>
      <c r="E10" s="12">
        <v>202</v>
      </c>
      <c r="F10" s="12">
        <v>187</v>
      </c>
      <c r="G10" s="17">
        <f t="shared" si="0"/>
        <v>-15</v>
      </c>
      <c r="H10" s="14">
        <v>4.59902461727044</v>
      </c>
      <c r="I10" s="12">
        <v>16</v>
      </c>
      <c r="J10" s="12">
        <v>122</v>
      </c>
      <c r="K10" s="14">
        <v>1.5327868852459</v>
      </c>
      <c r="L10" s="57">
        <v>98224.91</v>
      </c>
      <c r="M10" s="58">
        <v>21357.77</v>
      </c>
      <c r="N10" s="37"/>
      <c r="O10" s="59"/>
      <c r="P10" s="12" t="s">
        <v>26</v>
      </c>
      <c r="Q10" s="75">
        <f>F20</f>
        <v>313</v>
      </c>
      <c r="R10" s="65">
        <f>H20</f>
        <v>2.3254971972385</v>
      </c>
    </row>
    <row r="11" s="1" customFormat="1" ht="18" customHeight="1" spans="1:18">
      <c r="A11" s="15"/>
      <c r="B11" s="19"/>
      <c r="C11" s="19"/>
      <c r="D11" s="12" t="s">
        <v>36</v>
      </c>
      <c r="E11" s="12">
        <v>308</v>
      </c>
      <c r="F11" s="12">
        <v>361</v>
      </c>
      <c r="G11" s="17">
        <f t="shared" si="0"/>
        <v>53</v>
      </c>
      <c r="H11" s="14">
        <v>15.4449082779539</v>
      </c>
      <c r="I11" s="12">
        <v>3</v>
      </c>
      <c r="J11" s="12">
        <v>31</v>
      </c>
      <c r="K11" s="14">
        <v>11.6451612903226</v>
      </c>
      <c r="L11" s="1">
        <v>270641.9</v>
      </c>
      <c r="M11" s="58">
        <v>17523.05</v>
      </c>
      <c r="N11" s="37"/>
      <c r="O11" s="59"/>
      <c r="P11" s="12" t="s">
        <v>37</v>
      </c>
      <c r="Q11" s="78">
        <f>F25</f>
        <v>59</v>
      </c>
      <c r="R11" s="74">
        <f>H25</f>
        <v>2.86355201856726</v>
      </c>
    </row>
    <row r="12" s="1" customFormat="1" ht="18" customHeight="1" spans="1:18">
      <c r="A12" s="15"/>
      <c r="B12" s="16" t="s">
        <v>38</v>
      </c>
      <c r="C12" s="16">
        <f>F12+F13</f>
        <v>510</v>
      </c>
      <c r="D12" s="12" t="s">
        <v>39</v>
      </c>
      <c r="E12" s="12">
        <v>370</v>
      </c>
      <c r="F12" s="12">
        <v>428</v>
      </c>
      <c r="G12" s="13">
        <f t="shared" si="0"/>
        <v>58</v>
      </c>
      <c r="H12" s="20">
        <v>4.05170130763773</v>
      </c>
      <c r="I12" s="12">
        <v>8</v>
      </c>
      <c r="J12" s="12">
        <v>49</v>
      </c>
      <c r="K12" s="14">
        <v>8.73469387755102</v>
      </c>
      <c r="L12" s="57">
        <v>213623.178342</v>
      </c>
      <c r="M12" s="58">
        <v>52724.315570673</v>
      </c>
      <c r="N12" s="37"/>
      <c r="O12" s="59"/>
      <c r="P12" s="12" t="s">
        <v>40</v>
      </c>
      <c r="Q12" s="78">
        <f>F7</f>
        <v>40</v>
      </c>
      <c r="R12" s="74">
        <f>H7</f>
        <v>1.68</v>
      </c>
    </row>
    <row r="13" s="1" customFormat="1" ht="18" customHeight="1" spans="1:18">
      <c r="A13" s="15"/>
      <c r="B13" s="18"/>
      <c r="C13" s="18"/>
      <c r="D13" s="12" t="s">
        <v>28</v>
      </c>
      <c r="E13" s="12">
        <v>78</v>
      </c>
      <c r="F13" s="12">
        <v>82</v>
      </c>
      <c r="G13" s="13">
        <f t="shared" si="0"/>
        <v>4</v>
      </c>
      <c r="H13" s="20">
        <v>2.96662668718492</v>
      </c>
      <c r="I13" s="12">
        <v>5</v>
      </c>
      <c r="J13" s="12">
        <v>16</v>
      </c>
      <c r="K13" s="14">
        <v>5.125</v>
      </c>
      <c r="L13" s="57">
        <v>41753.6550495</v>
      </c>
      <c r="M13" s="58">
        <v>14074.455417618</v>
      </c>
      <c r="N13" s="37"/>
      <c r="O13" s="59"/>
      <c r="P13" s="23" t="s">
        <v>29</v>
      </c>
      <c r="Q13" s="60">
        <f>SUM(Q9:Q12)</f>
        <v>580</v>
      </c>
      <c r="R13" s="77">
        <f>AVERAGE(R9:R11)</f>
        <v>2.91372449673102</v>
      </c>
    </row>
    <row r="14" s="1" customFormat="1" ht="18" customHeight="1" spans="1:18">
      <c r="A14" s="22"/>
      <c r="B14" s="23" t="s">
        <v>7</v>
      </c>
      <c r="C14" s="23">
        <f t="shared" ref="C14:G14" si="1">SUM(C2:C13)</f>
        <v>7238</v>
      </c>
      <c r="D14" s="23"/>
      <c r="E14" s="23">
        <f t="shared" si="1"/>
        <v>7305</v>
      </c>
      <c r="F14" s="23">
        <f t="shared" si="1"/>
        <v>7238</v>
      </c>
      <c r="G14" s="24">
        <f t="shared" si="1"/>
        <v>-67</v>
      </c>
      <c r="H14" s="25"/>
      <c r="I14" s="23">
        <f>SUM(I3:I13)</f>
        <v>179</v>
      </c>
      <c r="J14" s="23">
        <f>SUM(J2:J13)</f>
        <v>1893</v>
      </c>
      <c r="K14" s="25"/>
      <c r="L14" s="81">
        <f>SUM(L2:L13)</f>
        <v>2572029.27372775</v>
      </c>
      <c r="M14" s="67">
        <f>SUM(M2:M13)</f>
        <v>701006.212688971</v>
      </c>
      <c r="N14" s="37"/>
      <c r="O14" s="12" t="s">
        <v>33</v>
      </c>
      <c r="P14" s="12" t="s">
        <v>34</v>
      </c>
      <c r="Q14" s="78">
        <f>F8</f>
        <v>644</v>
      </c>
      <c r="R14" s="74">
        <f>H8</f>
        <v>3.45244535248559</v>
      </c>
    </row>
    <row r="15" s="1" customFormat="1" ht="18" customHeight="1" spans="1:18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50" t="s">
        <v>16</v>
      </c>
      <c r="J15" s="51" t="s">
        <v>17</v>
      </c>
      <c r="K15" s="52" t="s">
        <v>18</v>
      </c>
      <c r="L15" s="53" t="s">
        <v>3</v>
      </c>
      <c r="M15" s="54" t="s">
        <v>4</v>
      </c>
      <c r="N15" s="37"/>
      <c r="O15" s="12"/>
      <c r="P15" s="12" t="s">
        <v>26</v>
      </c>
      <c r="Q15" s="75">
        <f>F21</f>
        <v>179</v>
      </c>
      <c r="R15" s="68">
        <f>H21</f>
        <v>2.42010125221238</v>
      </c>
    </row>
    <row r="16" s="1" customFormat="1" ht="18" customHeight="1" spans="1:18">
      <c r="A16" s="11">
        <v>43411</v>
      </c>
      <c r="B16" s="26" t="s">
        <v>41</v>
      </c>
      <c r="C16" s="26">
        <f>F16+F17</f>
        <v>861</v>
      </c>
      <c r="D16" s="12" t="s">
        <v>21</v>
      </c>
      <c r="E16" s="27">
        <v>653</v>
      </c>
      <c r="F16" s="27">
        <v>641</v>
      </c>
      <c r="G16" s="13">
        <f t="shared" ref="G16:G27" si="2">F16-E16</f>
        <v>-12</v>
      </c>
      <c r="H16" s="14">
        <v>2.7</v>
      </c>
      <c r="I16" s="12">
        <v>23</v>
      </c>
      <c r="J16" s="12">
        <v>124</v>
      </c>
      <c r="K16" s="14">
        <v>5.2</v>
      </c>
      <c r="L16" s="57">
        <v>166056.9453</v>
      </c>
      <c r="M16" s="58">
        <v>61414.44853</v>
      </c>
      <c r="N16" s="37"/>
      <c r="O16" s="12"/>
      <c r="P16" s="12" t="s">
        <v>37</v>
      </c>
      <c r="Q16" s="78">
        <f>F24</f>
        <v>95</v>
      </c>
      <c r="R16" s="74">
        <f>H24</f>
        <v>2.99472311729818</v>
      </c>
    </row>
    <row r="17" s="1" customFormat="1" ht="18" customHeight="1" spans="1:18">
      <c r="A17" s="15"/>
      <c r="B17" s="28"/>
      <c r="C17" s="28"/>
      <c r="D17" s="12" t="s">
        <v>20</v>
      </c>
      <c r="E17" s="27">
        <v>222</v>
      </c>
      <c r="F17" s="27">
        <v>220</v>
      </c>
      <c r="G17" s="13">
        <f t="shared" si="2"/>
        <v>-2</v>
      </c>
      <c r="H17" s="14">
        <v>3.27</v>
      </c>
      <c r="I17" s="12">
        <v>23</v>
      </c>
      <c r="J17" s="12">
        <v>39</v>
      </c>
      <c r="K17" s="14">
        <v>5.6</v>
      </c>
      <c r="L17" s="57">
        <v>74110.1998</v>
      </c>
      <c r="M17" s="58">
        <v>22610.52042</v>
      </c>
      <c r="N17" s="37"/>
      <c r="O17" s="12"/>
      <c r="P17" s="23" t="s">
        <v>29</v>
      </c>
      <c r="Q17" s="60">
        <f>SUM(Q14:Q16)</f>
        <v>918</v>
      </c>
      <c r="R17" s="77">
        <f>AVERAGE(R14:R16)</f>
        <v>2.95575657399872</v>
      </c>
    </row>
    <row r="18" s="1" customFormat="1" ht="18" customHeight="1" spans="1:18">
      <c r="A18" s="15"/>
      <c r="B18" s="26" t="s">
        <v>42</v>
      </c>
      <c r="C18" s="26">
        <f>SUM(F18:F22)</f>
        <v>2376</v>
      </c>
      <c r="D18" s="12" t="s">
        <v>21</v>
      </c>
      <c r="E18" s="27">
        <v>1086</v>
      </c>
      <c r="F18" s="27">
        <v>1034</v>
      </c>
      <c r="G18" s="13">
        <f t="shared" si="2"/>
        <v>-52</v>
      </c>
      <c r="H18" s="14">
        <v>2.65702550966811</v>
      </c>
      <c r="I18" s="12">
        <v>19</v>
      </c>
      <c r="J18" s="12">
        <v>144</v>
      </c>
      <c r="K18" s="14">
        <v>7.18055555555556</v>
      </c>
      <c r="L18" s="57">
        <v>302906.273961481</v>
      </c>
      <c r="M18" s="98">
        <v>114002.019498607</v>
      </c>
      <c r="N18" s="37"/>
      <c r="O18" s="12" t="s">
        <v>28</v>
      </c>
      <c r="P18" s="12" t="s">
        <v>40</v>
      </c>
      <c r="Q18" s="76">
        <f>F5</f>
        <v>281</v>
      </c>
      <c r="R18" s="14">
        <f>H5</f>
        <v>2.98</v>
      </c>
    </row>
    <row r="19" s="1" customFormat="1" ht="18" customHeight="1" spans="1:18">
      <c r="A19" s="15"/>
      <c r="B19" s="28"/>
      <c r="C19" s="28"/>
      <c r="D19" s="12" t="s">
        <v>25</v>
      </c>
      <c r="E19" s="27">
        <v>74</v>
      </c>
      <c r="F19" s="27">
        <v>72</v>
      </c>
      <c r="G19" s="17">
        <f t="shared" si="2"/>
        <v>-2</v>
      </c>
      <c r="H19" s="14">
        <v>2.58613891981929</v>
      </c>
      <c r="I19" s="12">
        <v>19</v>
      </c>
      <c r="J19" s="12">
        <v>25</v>
      </c>
      <c r="K19" s="14">
        <v>2.88</v>
      </c>
      <c r="L19" s="12">
        <v>30535.3490440196</v>
      </c>
      <c r="M19" s="85">
        <v>11807.3119777159</v>
      </c>
      <c r="N19" s="37"/>
      <c r="O19" s="12"/>
      <c r="P19" s="12" t="s">
        <v>43</v>
      </c>
      <c r="Q19" s="76">
        <f>F13</f>
        <v>82</v>
      </c>
      <c r="R19" s="14">
        <f>H13</f>
        <v>2.96662668718492</v>
      </c>
    </row>
    <row r="20" s="1" customFormat="1" ht="18" customHeight="1" spans="1:18">
      <c r="A20" s="15"/>
      <c r="B20" s="28"/>
      <c r="C20" s="28"/>
      <c r="D20" s="12" t="s">
        <v>31</v>
      </c>
      <c r="E20" s="27">
        <v>365</v>
      </c>
      <c r="F20" s="27">
        <v>313</v>
      </c>
      <c r="G20" s="17">
        <f t="shared" si="2"/>
        <v>-52</v>
      </c>
      <c r="H20" s="14">
        <v>2.3254971972385</v>
      </c>
      <c r="I20" s="12">
        <v>15</v>
      </c>
      <c r="J20" s="12">
        <v>87</v>
      </c>
      <c r="K20" s="14">
        <v>3.59770114942529</v>
      </c>
      <c r="L20" s="57">
        <v>92381.6717019134</v>
      </c>
      <c r="M20" s="85">
        <v>39725.5571030641</v>
      </c>
      <c r="N20" s="37"/>
      <c r="O20" s="12"/>
      <c r="P20" s="12" t="s">
        <v>37</v>
      </c>
      <c r="Q20" s="79">
        <f>F23</f>
        <v>100</v>
      </c>
      <c r="R20" s="74">
        <f>H23</f>
        <v>3.48589096053354</v>
      </c>
    </row>
    <row r="21" s="1" customFormat="1" ht="18" customHeight="1" spans="1:18">
      <c r="A21" s="15"/>
      <c r="B21" s="28"/>
      <c r="C21" s="28"/>
      <c r="D21" s="12" t="s">
        <v>33</v>
      </c>
      <c r="E21" s="27">
        <v>238</v>
      </c>
      <c r="F21" s="27">
        <v>179</v>
      </c>
      <c r="G21" s="17">
        <f t="shared" si="2"/>
        <v>-59</v>
      </c>
      <c r="H21" s="14">
        <v>2.42010125221238</v>
      </c>
      <c r="I21" s="12">
        <v>15</v>
      </c>
      <c r="J21" s="12">
        <v>37</v>
      </c>
      <c r="K21" s="14">
        <v>4.83783783783784</v>
      </c>
      <c r="L21" s="57">
        <v>44308.076602831</v>
      </c>
      <c r="M21" s="85">
        <v>18308.356545961</v>
      </c>
      <c r="N21" s="37"/>
      <c r="O21" s="12"/>
      <c r="P21" s="23" t="s">
        <v>29</v>
      </c>
      <c r="Q21" s="76">
        <f>Q20+Q19+Q18</f>
        <v>463</v>
      </c>
      <c r="R21" s="77">
        <f>AVERAGE(R18:R20)</f>
        <v>3.14417254923949</v>
      </c>
    </row>
    <row r="22" s="1" customFormat="1" ht="18" customHeight="1" spans="1:18">
      <c r="A22" s="15"/>
      <c r="B22" s="29"/>
      <c r="C22" s="29"/>
      <c r="D22" s="12" t="s">
        <v>20</v>
      </c>
      <c r="E22" s="27">
        <v>794</v>
      </c>
      <c r="F22" s="27">
        <v>778</v>
      </c>
      <c r="G22" s="13">
        <f t="shared" si="2"/>
        <v>-16</v>
      </c>
      <c r="H22" s="14">
        <v>2.62061944983194</v>
      </c>
      <c r="I22" s="12">
        <v>21</v>
      </c>
      <c r="J22" s="12">
        <v>166</v>
      </c>
      <c r="K22" s="14">
        <v>4.68674698795181</v>
      </c>
      <c r="L22" s="57">
        <v>241923.506479823</v>
      </c>
      <c r="M22" s="85">
        <v>92315.3899721448</v>
      </c>
      <c r="N22" s="37"/>
      <c r="O22" s="16" t="s">
        <v>20</v>
      </c>
      <c r="P22" s="12" t="s">
        <v>44</v>
      </c>
      <c r="Q22" s="78">
        <f>F2</f>
        <v>1590</v>
      </c>
      <c r="R22" s="14">
        <f>H2</f>
        <v>3.62644262982525</v>
      </c>
    </row>
    <row r="23" s="1" customFormat="1" ht="18" customHeight="1" spans="1:19">
      <c r="A23" s="15"/>
      <c r="B23" s="26" t="s">
        <v>45</v>
      </c>
      <c r="C23" s="26">
        <f>SUM(F23:F26)</f>
        <v>361</v>
      </c>
      <c r="D23" s="30" t="s">
        <v>28</v>
      </c>
      <c r="E23" s="12">
        <v>80</v>
      </c>
      <c r="F23" s="12">
        <v>100</v>
      </c>
      <c r="G23" s="17">
        <f t="shared" si="2"/>
        <v>20</v>
      </c>
      <c r="H23" s="74">
        <v>3.48589096053354</v>
      </c>
      <c r="I23" s="12">
        <v>7</v>
      </c>
      <c r="J23" s="12">
        <v>31</v>
      </c>
      <c r="K23" s="14">
        <v>3.2258064516129</v>
      </c>
      <c r="L23" s="57">
        <v>44427.680292</v>
      </c>
      <c r="M23" s="58">
        <v>12745</v>
      </c>
      <c r="N23" s="37"/>
      <c r="O23" s="19"/>
      <c r="P23" s="31" t="s">
        <v>26</v>
      </c>
      <c r="Q23" s="78">
        <f>F22</f>
        <v>778</v>
      </c>
      <c r="R23" s="14">
        <f>H22</f>
        <v>2.62061944983194</v>
      </c>
      <c r="S23" s="37"/>
    </row>
    <row r="24" s="1" customFormat="1" ht="18" customHeight="1" spans="1:18">
      <c r="A24" s="15"/>
      <c r="B24" s="28"/>
      <c r="C24" s="28"/>
      <c r="D24" s="30" t="s">
        <v>33</v>
      </c>
      <c r="E24" s="12">
        <v>97</v>
      </c>
      <c r="F24" s="12">
        <v>95</v>
      </c>
      <c r="G24" s="13">
        <f t="shared" si="2"/>
        <v>-2</v>
      </c>
      <c r="H24" s="74">
        <v>2.99472311729818</v>
      </c>
      <c r="I24" s="12">
        <v>14</v>
      </c>
      <c r="J24" s="12">
        <v>53</v>
      </c>
      <c r="K24" s="14">
        <v>1.79245283018868</v>
      </c>
      <c r="L24" s="57">
        <v>33058.1196</v>
      </c>
      <c r="M24" s="58">
        <v>11038.79</v>
      </c>
      <c r="N24" s="37"/>
      <c r="O24" s="19"/>
      <c r="P24" s="31" t="s">
        <v>24</v>
      </c>
      <c r="Q24" s="78">
        <f>F17</f>
        <v>220</v>
      </c>
      <c r="R24" s="14">
        <f>H17</f>
        <v>3.27</v>
      </c>
    </row>
    <row r="25" s="1" customFormat="1" ht="18" customHeight="1" spans="1:18">
      <c r="A25" s="15"/>
      <c r="B25" s="28"/>
      <c r="C25" s="28"/>
      <c r="D25" s="30" t="s">
        <v>31</v>
      </c>
      <c r="E25" s="12">
        <v>59</v>
      </c>
      <c r="F25" s="12">
        <v>59</v>
      </c>
      <c r="G25" s="13">
        <f t="shared" si="2"/>
        <v>0</v>
      </c>
      <c r="H25" s="74">
        <v>2.86355201856726</v>
      </c>
      <c r="I25" s="12">
        <v>14</v>
      </c>
      <c r="J25" s="12">
        <v>36</v>
      </c>
      <c r="K25" s="14">
        <v>1.63888888888889</v>
      </c>
      <c r="L25" s="57">
        <v>22043.50889685</v>
      </c>
      <c r="M25" s="58">
        <v>7697.96</v>
      </c>
      <c r="N25" s="37"/>
      <c r="O25" s="19"/>
      <c r="P25" s="31" t="s">
        <v>46</v>
      </c>
      <c r="Q25" s="78">
        <f>F27</f>
        <v>102</v>
      </c>
      <c r="R25" s="14">
        <f>H27</f>
        <v>3</v>
      </c>
    </row>
    <row r="26" s="1" customFormat="1" ht="18" customHeight="1" spans="1:18">
      <c r="A26" s="15"/>
      <c r="B26" s="28"/>
      <c r="C26" s="28"/>
      <c r="D26" s="30" t="s">
        <v>47</v>
      </c>
      <c r="E26" s="12">
        <v>100</v>
      </c>
      <c r="F26" s="12">
        <v>107</v>
      </c>
      <c r="G26" s="13">
        <f t="shared" si="2"/>
        <v>7</v>
      </c>
      <c r="H26" s="84">
        <v>1.73241141097753</v>
      </c>
      <c r="I26" s="12">
        <v>15</v>
      </c>
      <c r="J26" s="12">
        <v>41</v>
      </c>
      <c r="K26" s="62">
        <v>2.60975609756098</v>
      </c>
      <c r="L26" s="57">
        <v>29287.48899765</v>
      </c>
      <c r="M26" s="58">
        <v>16905.62</v>
      </c>
      <c r="N26" s="37"/>
      <c r="O26" s="18"/>
      <c r="P26" s="23" t="s">
        <v>29</v>
      </c>
      <c r="Q26" s="60">
        <f>SUM(Q22:Q25)</f>
        <v>2690</v>
      </c>
      <c r="R26" s="80">
        <f>AVERAGE(R22:R25)</f>
        <v>3.1292655199143</v>
      </c>
    </row>
    <row r="27" s="1" customFormat="1" ht="18" customHeight="1" spans="1:18">
      <c r="A27" s="15"/>
      <c r="B27" s="31" t="s">
        <v>48</v>
      </c>
      <c r="C27" s="31">
        <f>F27</f>
        <v>102</v>
      </c>
      <c r="D27" s="30" t="s">
        <v>20</v>
      </c>
      <c r="E27" s="12">
        <v>114</v>
      </c>
      <c r="F27" s="12">
        <v>102</v>
      </c>
      <c r="G27" s="13">
        <f t="shared" si="2"/>
        <v>-12</v>
      </c>
      <c r="H27" s="62">
        <v>3</v>
      </c>
      <c r="I27" s="12">
        <v>12</v>
      </c>
      <c r="J27" s="12">
        <v>70</v>
      </c>
      <c r="K27" s="62">
        <v>1.45714285714286</v>
      </c>
      <c r="L27" s="57">
        <v>34374.3855</v>
      </c>
      <c r="M27" s="58">
        <v>11845.4954607285</v>
      </c>
      <c r="N27" s="37"/>
      <c r="O27" s="12" t="s">
        <v>49</v>
      </c>
      <c r="P27" s="12" t="s">
        <v>43</v>
      </c>
      <c r="Q27" s="12">
        <f>F12</f>
        <v>428</v>
      </c>
      <c r="R27" s="14">
        <f>H12</f>
        <v>4.05170130763773</v>
      </c>
    </row>
    <row r="28" s="1" customFormat="1" ht="18" customHeight="1" spans="1:18">
      <c r="A28" s="15"/>
      <c r="B28" s="23"/>
      <c r="C28" s="23">
        <f t="shared" ref="C28:G28" si="3">SUM(C16:C27)</f>
        <v>3700</v>
      </c>
      <c r="D28" s="23"/>
      <c r="E28" s="23">
        <f t="shared" si="3"/>
        <v>3882</v>
      </c>
      <c r="F28" s="23">
        <f t="shared" si="3"/>
        <v>3700</v>
      </c>
      <c r="G28" s="32">
        <f t="shared" si="3"/>
        <v>-182</v>
      </c>
      <c r="H28" s="25"/>
      <c r="I28" s="66">
        <f t="shared" ref="I28:M28" si="4">SUM(I16:I27)</f>
        <v>197</v>
      </c>
      <c r="J28" s="66">
        <f t="shared" si="4"/>
        <v>853</v>
      </c>
      <c r="K28" s="25"/>
      <c r="L28" s="67">
        <f>SUM(L16:L27)</f>
        <v>1115413.20617657</v>
      </c>
      <c r="M28" s="67">
        <f t="shared" si="4"/>
        <v>420416.469508222</v>
      </c>
      <c r="N28" s="37"/>
      <c r="O28" s="14" t="s">
        <v>30</v>
      </c>
      <c r="P28" s="12" t="s">
        <v>40</v>
      </c>
      <c r="Q28" s="60">
        <f>F6</f>
        <v>49</v>
      </c>
      <c r="R28" s="14">
        <f>H7</f>
        <v>1.68</v>
      </c>
    </row>
    <row r="29" s="1" customFormat="1" ht="18" customHeight="1" spans="1:18">
      <c r="A29" s="22"/>
      <c r="B29" s="12" t="s">
        <v>50</v>
      </c>
      <c r="C29" s="12"/>
      <c r="D29" s="12"/>
      <c r="E29" s="33">
        <f t="shared" ref="E29:G29" si="5">E28+E14</f>
        <v>11187</v>
      </c>
      <c r="F29" s="33">
        <f t="shared" si="5"/>
        <v>10938</v>
      </c>
      <c r="G29" s="34">
        <f t="shared" si="5"/>
        <v>-249</v>
      </c>
      <c r="H29" s="14"/>
      <c r="I29" s="69">
        <f t="shared" ref="I29:M29" si="6">I28+I14</f>
        <v>376</v>
      </c>
      <c r="J29" s="69">
        <f t="shared" si="6"/>
        <v>2746</v>
      </c>
      <c r="K29" s="14"/>
      <c r="L29" s="58">
        <f>L28+L14</f>
        <v>3687442.47990432</v>
      </c>
      <c r="M29" s="58">
        <f t="shared" si="6"/>
        <v>1121422.68219719</v>
      </c>
      <c r="N29" s="37"/>
      <c r="O29" s="14"/>
      <c r="P29" s="12" t="s">
        <v>37</v>
      </c>
      <c r="Q29" s="60">
        <f>F26</f>
        <v>107</v>
      </c>
      <c r="R29" s="14">
        <f>H26</f>
        <v>1.73241141097753</v>
      </c>
    </row>
    <row r="30" s="1" customFormat="1" ht="18" customHeight="1" spans="1:18">
      <c r="A30" s="35"/>
      <c r="B30" s="5"/>
      <c r="C30" s="5"/>
      <c r="D30" s="5"/>
      <c r="E30" s="5"/>
      <c r="F30" s="36"/>
      <c r="G30" s="37"/>
      <c r="N30" s="37"/>
      <c r="O30" s="14" t="s">
        <v>51</v>
      </c>
      <c r="P30" s="12" t="s">
        <v>34</v>
      </c>
      <c r="Q30" s="78">
        <f>F10</f>
        <v>187</v>
      </c>
      <c r="R30" s="74">
        <f>H10</f>
        <v>4.59902461727044</v>
      </c>
    </row>
    <row r="31" s="1" customFormat="1" ht="18" customHeight="1" spans="1:18">
      <c r="A31" s="38"/>
      <c r="B31" s="39"/>
      <c r="C31" s="39"/>
      <c r="D31" s="5"/>
      <c r="E31" s="40"/>
      <c r="F31" s="36"/>
      <c r="G31" s="37"/>
      <c r="H31" s="4"/>
      <c r="I31" s="4"/>
      <c r="J31" s="4"/>
      <c r="K31" s="4"/>
      <c r="M31" s="4"/>
      <c r="N31" s="37"/>
      <c r="O31" s="14" t="s">
        <v>36</v>
      </c>
      <c r="P31" s="14" t="s">
        <v>34</v>
      </c>
      <c r="Q31" s="60">
        <f>F11</f>
        <v>361</v>
      </c>
      <c r="R31" s="74">
        <f>H11</f>
        <v>15.4449082779539</v>
      </c>
    </row>
    <row r="32" s="1" customFormat="1" ht="18" customHeight="1" spans="1:18">
      <c r="A32" s="38"/>
      <c r="B32" s="41"/>
      <c r="C32" s="41"/>
      <c r="D32" s="41"/>
      <c r="E32" s="41"/>
      <c r="F32" s="41"/>
      <c r="G32" s="37"/>
      <c r="N32" s="37"/>
      <c r="O32" s="37"/>
      <c r="P32" s="37"/>
      <c r="Q32" s="6">
        <f>Q31+Q30+Q29+Q28+Q27+Q26+Q21+Q17+Q13+Q8+Q5</f>
        <v>10938</v>
      </c>
      <c r="R32" s="1">
        <f>R31+R28+R27+R24+R23+R22+R30+R20+R19+R18+R16+R15+R14+R11+R10+R9+R7+R6+R4+R3+R2+R25+R29</f>
        <v>82.0887707734545</v>
      </c>
    </row>
    <row r="33" s="1" customFormat="1" ht="18" customHeight="1" spans="1:17">
      <c r="A33" s="38"/>
      <c r="B33"/>
      <c r="G33" s="37"/>
      <c r="H33" s="4"/>
      <c r="I33" s="4"/>
      <c r="J33" s="4"/>
      <c r="K33" s="4"/>
      <c r="L33" s="5"/>
      <c r="M33" s="4"/>
      <c r="N33" s="5"/>
      <c r="O33" s="37"/>
      <c r="P33" s="37"/>
      <c r="Q33" s="6"/>
    </row>
    <row r="34" s="1" customFormat="1" ht="18" customHeight="1" spans="1:17">
      <c r="A34" s="38"/>
      <c r="B34"/>
      <c r="C34" s="5"/>
      <c r="D34" s="36"/>
      <c r="E34" s="5"/>
      <c r="F34" s="36"/>
      <c r="G34" s="42"/>
      <c r="H34" s="42"/>
      <c r="I34" s="42"/>
      <c r="J34" s="42"/>
      <c r="K34" s="42"/>
      <c r="L34" s="5"/>
      <c r="M34" s="42"/>
      <c r="N34" s="37"/>
      <c r="O34" s="37"/>
      <c r="P34" s="70"/>
      <c r="Q34" s="37"/>
    </row>
    <row r="35" s="1" customFormat="1" ht="18" customHeight="1" spans="1:17">
      <c r="A35" s="38"/>
      <c r="B35"/>
      <c r="C35" s="43"/>
      <c r="D35" s="5"/>
      <c r="E35" s="5"/>
      <c r="F35" s="5"/>
      <c r="G35" s="42"/>
      <c r="H35" s="42">
        <f>H25+H24+H23+H22+H21+H20+H19+H18+H17+H16+H13+H12+H11+H10+H9+H8+H7+H5+H4+H3+H2+H26+H27</f>
        <v>82.0887707734545</v>
      </c>
      <c r="I35" s="42"/>
      <c r="J35" s="42"/>
      <c r="K35" s="42"/>
      <c r="L35" s="5"/>
      <c r="M35" s="42"/>
      <c r="N35" s="5"/>
      <c r="O35" s="37"/>
      <c r="P35" s="37"/>
      <c r="Q35" s="1">
        <f>F29-Q32</f>
        <v>0</v>
      </c>
    </row>
    <row r="36" s="1" customFormat="1" ht="18" customHeight="1" spans="1:15">
      <c r="A36" s="38"/>
      <c r="B36"/>
      <c r="C36" s="43"/>
      <c r="D36" s="5"/>
      <c r="E36" s="5"/>
      <c r="F36" s="42"/>
      <c r="G36" s="42"/>
      <c r="H36" s="44"/>
      <c r="I36" s="44"/>
      <c r="J36" s="44"/>
      <c r="K36" s="44"/>
      <c r="L36" s="5"/>
      <c r="M36" s="44"/>
      <c r="N36" s="5"/>
      <c r="O36" s="37"/>
    </row>
    <row r="37" s="1" customFormat="1" ht="18" customHeight="1" spans="1:15">
      <c r="A37" s="45"/>
      <c r="B37"/>
      <c r="C37" s="43"/>
      <c r="D37" s="5"/>
      <c r="E37" s="5"/>
      <c r="F37" s="42"/>
      <c r="G37" s="5"/>
      <c r="H37" s="5"/>
      <c r="I37" s="5"/>
      <c r="J37" s="5"/>
      <c r="K37" s="5"/>
      <c r="L37" s="5"/>
      <c r="M37" s="5"/>
      <c r="N37" s="37"/>
      <c r="O37" s="37"/>
    </row>
    <row r="38" s="1" customFormat="1" ht="18" customHeight="1" spans="1:15">
      <c r="A38" s="45"/>
      <c r="B38"/>
      <c r="C38" s="43"/>
      <c r="D38" s="5"/>
      <c r="E38" s="5"/>
      <c r="F38" s="5"/>
      <c r="G38" s="5"/>
      <c r="H38" s="46"/>
      <c r="I38" s="46"/>
      <c r="J38" s="46"/>
      <c r="K38" s="46"/>
      <c r="L38" s="5"/>
      <c r="M38" s="46"/>
      <c r="N38" s="5"/>
      <c r="O38" s="37"/>
    </row>
    <row r="39" s="1" customFormat="1" ht="18" customHeight="1" spans="1:16">
      <c r="A39" s="45"/>
      <c r="B39"/>
      <c r="C39" s="43"/>
      <c r="D39" s="42"/>
      <c r="E39" s="5"/>
      <c r="F39" s="42"/>
      <c r="G39" s="42"/>
      <c r="H39" s="42"/>
      <c r="I39" s="42"/>
      <c r="J39" s="42"/>
      <c r="K39" s="42"/>
      <c r="L39" s="5"/>
      <c r="M39" s="42"/>
      <c r="N39" s="46"/>
      <c r="O39" s="37"/>
      <c r="P39" s="6"/>
    </row>
    <row r="40" s="1" customFormat="1" ht="18" customHeight="1" spans="1:16">
      <c r="A40" s="45"/>
      <c r="B40" s="5"/>
      <c r="C40" s="5"/>
      <c r="D40" s="42"/>
      <c r="E40" s="5"/>
      <c r="F40" s="42"/>
      <c r="G40" s="5"/>
      <c r="H40" s="47"/>
      <c r="I40" s="47"/>
      <c r="J40" s="47"/>
      <c r="K40" s="47"/>
      <c r="L40" s="5"/>
      <c r="M40" s="47"/>
      <c r="N40" s="5"/>
      <c r="O40" s="5"/>
      <c r="P40" s="6"/>
    </row>
    <row r="41" s="1" customFormat="1" ht="18" customHeight="1" spans="1:15">
      <c r="A41" s="45"/>
      <c r="B41" s="5"/>
      <c r="C41" s="5"/>
      <c r="D41" s="42"/>
      <c r="E41" s="5"/>
      <c r="F41" s="42"/>
      <c r="G41" s="5"/>
      <c r="H41" s="48"/>
      <c r="I41" s="48"/>
      <c r="J41" s="48"/>
      <c r="K41" s="48"/>
      <c r="L41" s="37"/>
      <c r="M41" s="48"/>
      <c r="N41" s="47"/>
      <c r="O41" s="5"/>
    </row>
    <row r="42" s="1" customFormat="1" ht="18" customHeight="1" spans="1:14">
      <c r="A42" s="38"/>
      <c r="B42" s="42"/>
      <c r="C42" s="42"/>
      <c r="D42" s="42"/>
      <c r="E42" s="42"/>
      <c r="F42" s="42"/>
      <c r="G42" s="5"/>
      <c r="H42" s="48"/>
      <c r="I42" s="48"/>
      <c r="J42" s="48"/>
      <c r="K42" s="48"/>
      <c r="L42" s="37"/>
      <c r="M42" s="48"/>
      <c r="N42" s="48"/>
    </row>
    <row r="43" s="1" customFormat="1" ht="18" customHeight="1" spans="1:14">
      <c r="A43" s="38"/>
      <c r="B43" s="5"/>
      <c r="C43" s="5"/>
      <c r="D43" s="5"/>
      <c r="E43" s="5"/>
      <c r="F43" s="42"/>
      <c r="G43" s="42"/>
      <c r="H43" s="42"/>
      <c r="I43" s="42"/>
      <c r="J43" s="42"/>
      <c r="K43" s="42"/>
      <c r="L43" s="70"/>
      <c r="M43" s="42"/>
      <c r="N43" s="48"/>
    </row>
    <row r="44" s="1" customFormat="1" ht="18" customHeight="1" spans="1:15">
      <c r="A44" s="92"/>
      <c r="B44" s="5"/>
      <c r="C44" s="5"/>
      <c r="D44" s="5"/>
      <c r="E44" s="5"/>
      <c r="F44" s="5"/>
      <c r="G44" s="5"/>
      <c r="H44" s="46"/>
      <c r="I44" s="46"/>
      <c r="J44" s="46"/>
      <c r="K44" s="46"/>
      <c r="L44" s="42"/>
      <c r="M44" s="46"/>
      <c r="N44" s="5"/>
      <c r="O44" s="37"/>
    </row>
    <row r="45" s="1" customFormat="1" ht="18" customHeight="1" spans="1:17">
      <c r="A45" s="35"/>
      <c r="B45" s="5"/>
      <c r="C45" s="5"/>
      <c r="D45" s="5"/>
      <c r="E45" s="5"/>
      <c r="F45" s="5"/>
      <c r="G45" s="47"/>
      <c r="H45" s="37"/>
      <c r="I45" s="37"/>
      <c r="J45" s="37"/>
      <c r="K45" s="37"/>
      <c r="L45" s="5"/>
      <c r="M45" s="37"/>
      <c r="N45" s="46"/>
      <c r="O45" s="37"/>
      <c r="Q45" s="6"/>
    </row>
    <row r="46" s="1" customFormat="1" ht="18" customHeight="1" spans="1:17">
      <c r="A46" s="2"/>
      <c r="D46" s="42"/>
      <c r="E46" s="5"/>
      <c r="F46" s="5"/>
      <c r="G46" s="5"/>
      <c r="H46" s="5"/>
      <c r="I46" s="5"/>
      <c r="J46" s="5"/>
      <c r="K46" s="5"/>
      <c r="L46" s="5"/>
      <c r="M46" s="5"/>
      <c r="N46" s="37"/>
      <c r="O46" s="37"/>
      <c r="Q46" s="6"/>
    </row>
    <row r="47" s="1" customFormat="1" ht="18" customHeight="1" spans="1:17">
      <c r="A47" s="2"/>
      <c r="D47" s="42"/>
      <c r="E47" s="5"/>
      <c r="F47" s="5"/>
      <c r="G47" s="5"/>
      <c r="H47" s="5"/>
      <c r="I47" s="5"/>
      <c r="J47" s="5"/>
      <c r="K47" s="5"/>
      <c r="L47" s="5"/>
      <c r="M47" s="5"/>
      <c r="N47" s="5"/>
      <c r="O47" s="37"/>
      <c r="Q47" s="6"/>
    </row>
    <row r="48" s="1" customFormat="1" ht="18" customHeight="1" spans="1:14">
      <c r="A48" s="2"/>
      <c r="D48" s="42"/>
      <c r="L48" s="5"/>
      <c r="N48" s="5"/>
    </row>
    <row r="49" s="1" customFormat="1" ht="18" customHeight="1" spans="1:14">
      <c r="A49" s="2"/>
      <c r="D49" s="42"/>
      <c r="F49" s="3"/>
      <c r="G49" s="4"/>
      <c r="H49" s="5"/>
      <c r="I49" s="5"/>
      <c r="J49" s="5"/>
      <c r="K49" s="5"/>
      <c r="L49" s="5"/>
      <c r="M49" s="5"/>
      <c r="N49" s="5"/>
    </row>
    <row r="50" s="1" customFormat="1" ht="18" customHeight="1" spans="1:14">
      <c r="A50" s="2"/>
      <c r="F50" s="3"/>
      <c r="G50" s="4"/>
      <c r="H50" s="5"/>
      <c r="I50" s="5"/>
      <c r="J50" s="5"/>
      <c r="K50" s="5"/>
      <c r="L50" s="5"/>
      <c r="M50" s="5"/>
      <c r="N50" s="5"/>
    </row>
    <row r="51" s="1" customFormat="1" ht="18" customHeight="1" spans="1:17">
      <c r="A51" s="2"/>
      <c r="F51" s="3"/>
      <c r="G51" s="4"/>
      <c r="H51" s="5"/>
      <c r="I51" s="5"/>
      <c r="J51" s="5"/>
      <c r="K51" s="5"/>
      <c r="L51" s="5"/>
      <c r="M51" s="5"/>
      <c r="N51" s="5"/>
      <c r="Q51" s="6"/>
    </row>
    <row r="52" s="1" customFormat="1" ht="18" customHeight="1" spans="1:17">
      <c r="A52" s="2"/>
      <c r="N52" s="5"/>
      <c r="Q52" s="6"/>
    </row>
    <row r="53" s="1" customFormat="1" ht="18" customHeight="1" spans="1:17">
      <c r="A53" s="2"/>
      <c r="N53" s="5"/>
      <c r="Q53" s="6"/>
    </row>
    <row r="54" s="1" customFormat="1" ht="18" customHeight="1" spans="1:17">
      <c r="A54" s="2"/>
      <c r="N54" s="5"/>
      <c r="Q54" s="6"/>
    </row>
  </sheetData>
  <mergeCells count="24">
    <mergeCell ref="B29:D29"/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C3:C4"/>
    <mergeCell ref="C5:C7"/>
    <mergeCell ref="C8:C11"/>
    <mergeCell ref="C12:C13"/>
    <mergeCell ref="C16:C17"/>
    <mergeCell ref="C18:C22"/>
    <mergeCell ref="C23:C26"/>
    <mergeCell ref="O2:O5"/>
    <mergeCell ref="O6:O8"/>
    <mergeCell ref="O9:O13"/>
    <mergeCell ref="O14:O17"/>
    <mergeCell ref="O18:O21"/>
    <mergeCell ref="O22:O26"/>
    <mergeCell ref="O28:O29"/>
  </mergeCells>
  <conditionalFormatting sqref="Q2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{711cd883-6a6d-4f42-970d-51f8a706c013}</x14:id>
        </ext>
      </extLst>
    </cfRule>
  </conditionalFormatting>
  <conditionalFormatting sqref="Q2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{a1db17f8-92f5-4e15-9932-a6806c4846e7}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{0ba1d417-3dba-42a4-9c47-0632963da1a8}</x14:id>
        </ext>
      </extLst>
    </cfRule>
  </conditionalFormatting>
  <conditionalFormatting sqref="R30">
    <cfRule type="aboveAverage" dxfId="0" priority="16"/>
    <cfRule type="aboveAverage" dxfId="1" priority="15" aboveAverage="0"/>
  </conditionalFormatting>
  <conditionalFormatting sqref="R31">
    <cfRule type="aboveAverage" dxfId="0" priority="2"/>
    <cfRule type="aboveAverage" dxfId="1" priority="1" aboveAverage="0"/>
  </conditionalFormatting>
  <conditionalFormatting sqref="Q2:Q5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{3bc254a0-9134-4024-83d8-20603a04be64}</x14:id>
        </ext>
      </extLst>
    </cfRule>
  </conditionalFormatting>
  <conditionalFormatting sqref="Q6:Q8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{d0717dcd-718f-425c-8241-fe03bfb1799e}</x14:id>
        </ext>
      </extLst>
    </cfRule>
  </conditionalFormatting>
  <conditionalFormatting sqref="Q9:Q1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{d34a7bc9-08bf-4ce8-8d75-5672edc3fde0}</x14:id>
        </ext>
      </extLst>
    </cfRule>
  </conditionalFormatting>
  <conditionalFormatting sqref="Q14:Q17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{5589ac44-5afc-4c0c-8aa1-22528dc0c811}</x14:id>
        </ext>
      </extLst>
    </cfRule>
  </conditionalFormatting>
  <conditionalFormatting sqref="Q18:Q2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{c339310b-22bc-431e-a71f-14c5d8105211}</x14:id>
        </ext>
      </extLst>
    </cfRule>
  </conditionalFormatting>
  <conditionalFormatting sqref="Q22:Q2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{8fb6a5b4-4532-4cab-9f5b-52fd13ec4edd}</x14:id>
        </ext>
      </extLst>
    </cfRule>
  </conditionalFormatting>
  <conditionalFormatting sqref="Q23:Q2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{0608f36f-6e0b-4321-b5f9-e88c6b276e59}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{b496548e-1046-4c2b-926f-488b999ed09a}</x14:id>
        </ext>
      </extLst>
    </cfRule>
  </conditionalFormatting>
  <conditionalFormatting sqref="R3:R4">
    <cfRule type="aboveAverage" dxfId="0" priority="24"/>
    <cfRule type="aboveAverage" dxfId="1" priority="23" aboveAverage="0"/>
  </conditionalFormatting>
  <conditionalFormatting sqref="R6:R7">
    <cfRule type="aboveAverage" dxfId="0" priority="22"/>
    <cfRule type="aboveAverage" dxfId="1" priority="21" aboveAverage="0"/>
  </conditionalFormatting>
  <conditionalFormatting sqref="R9:R12">
    <cfRule type="aboveAverage" dxfId="0" priority="18"/>
    <cfRule type="aboveAverage" dxfId="1" priority="17" aboveAverage="0"/>
  </conditionalFormatting>
  <conditionalFormatting sqref="R14:R16">
    <cfRule type="aboveAverage" dxfId="0" priority="20"/>
    <cfRule type="aboveAverage" dxfId="1" priority="19" aboveAverage="0"/>
  </conditionalFormatting>
  <conditionalFormatting sqref="R18:R21">
    <cfRule type="aboveAverage" dxfId="0" priority="14"/>
    <cfRule type="aboveAverage" dxfId="1" priority="13" aboveAverage="0"/>
  </conditionalFormatting>
  <conditionalFormatting sqref="R22:R25">
    <cfRule type="aboveAverage" dxfId="0" priority="28"/>
    <cfRule type="aboveAverage" dxfId="1" priority="27" aboveAverage="0"/>
  </conditionalFormatting>
  <conditionalFormatting sqref="Q22 Q2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{93845b5d-2cfc-4053-b5d1-d47a2c7e7c62}</x14:id>
        </ext>
      </extLst>
    </cfRule>
  </conditionalFormatting>
  <pageMargins left="0.75" right="0.75" top="1" bottom="1" header="0.511805555555556" footer="0.511805555555556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1cd883-6a6d-4f42-970d-51f8a706c0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type="dataBar" id="{a1db17f8-92f5-4e15-9932-a6806c4846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0ba1d417-3dba-42a4-9c47-0632963da1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type="dataBar" id="{3bc254a0-9134-4024-83d8-20603a04be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type="dataBar" id="{d0717dcd-718f-425c-8241-fe03bfb179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type="dataBar" id="{d34a7bc9-08bf-4ce8-8d75-5672edc3fd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type="dataBar" id="{5589ac44-5afc-4c0c-8aa1-22528dc0c8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type="dataBar" id="{c339310b-22bc-431e-a71f-14c5d81052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type="dataBar" id="{8fb6a5b4-4532-4cab-9f5b-52fd13ec4e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type="dataBar" id="{0608f36f-6e0b-4321-b5f9-e88c6b276e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496548e-1046-4c2b-926f-488b999ed0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type="dataBar" id="{93845b5d-2cfc-4053-b5d1-d47a2c7e7c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4"/>
  <sheetViews>
    <sheetView topLeftCell="A13" workbookViewId="0">
      <selection activeCell="N1" sqref="N$1:N$1048576"/>
    </sheetView>
  </sheetViews>
  <sheetFormatPr defaultColWidth="9" defaultRowHeight="17.4"/>
  <cols>
    <col min="1" max="1" width="9.5" style="2" customWidth="1"/>
    <col min="2" max="2" width="12.6296296296296" style="1" customWidth="1"/>
    <col min="3" max="3" width="11.25" style="1" customWidth="1"/>
    <col min="4" max="4" width="10" style="1" customWidth="1"/>
    <col min="5" max="5" width="10.1296296296296" style="1" customWidth="1"/>
    <col min="6" max="6" width="8.5" style="3" customWidth="1"/>
    <col min="7" max="7" width="11.25" style="4" customWidth="1"/>
    <col min="8" max="8" width="9.62962962962963" style="1" customWidth="1"/>
    <col min="9" max="9" width="8.62962962962963" style="1" customWidth="1"/>
    <col min="10" max="10" width="10" style="1" customWidth="1"/>
    <col min="11" max="11" width="10.75" style="1" customWidth="1"/>
    <col min="12" max="12" width="16.5555555555556" style="1" customWidth="1"/>
    <col min="13" max="13" width="14.1296296296296" style="1" customWidth="1"/>
    <col min="14" max="14" width="13.3796296296296" style="5" customWidth="1"/>
    <col min="15" max="15" width="12.5" style="1" customWidth="1"/>
    <col min="16" max="16" width="13.3796296296296" style="1" customWidth="1"/>
    <col min="17" max="17" width="19.3796296296296" style="6" customWidth="1"/>
    <col min="18" max="18" width="13.6296296296296" style="1" customWidth="1"/>
    <col min="19" max="16384" width="9" style="1"/>
  </cols>
  <sheetData>
    <row r="1" s="1" customFormat="1" ht="18" customHeight="1" spans="1:18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50" t="s">
        <v>16</v>
      </c>
      <c r="J1" s="51" t="s">
        <v>17</v>
      </c>
      <c r="K1" s="52" t="s">
        <v>18</v>
      </c>
      <c r="L1" s="53" t="s">
        <v>3</v>
      </c>
      <c r="M1" s="54" t="s">
        <v>4</v>
      </c>
      <c r="N1" s="55"/>
      <c r="O1" s="56" t="s">
        <v>11</v>
      </c>
      <c r="P1" s="56" t="s">
        <v>9</v>
      </c>
      <c r="Q1" s="72" t="s">
        <v>13</v>
      </c>
      <c r="R1" s="73" t="s">
        <v>15</v>
      </c>
    </row>
    <row r="2" s="1" customFormat="1" ht="18" customHeight="1" spans="1:18">
      <c r="A2" s="11">
        <v>43412</v>
      </c>
      <c r="B2" s="12" t="s">
        <v>19</v>
      </c>
      <c r="C2" s="12">
        <f>F2</f>
        <v>1373</v>
      </c>
      <c r="D2" s="12" t="s">
        <v>20</v>
      </c>
      <c r="E2" s="12">
        <v>1590</v>
      </c>
      <c r="F2" s="12">
        <v>1373</v>
      </c>
      <c r="G2" s="13">
        <f t="shared" ref="G2:G13" si="0">F2-E2</f>
        <v>-217</v>
      </c>
      <c r="H2" s="14">
        <v>3.39830035383421</v>
      </c>
      <c r="I2" s="27">
        <v>46</v>
      </c>
      <c r="J2" s="27">
        <v>513</v>
      </c>
      <c r="K2" s="14">
        <v>2.67641325536062</v>
      </c>
      <c r="L2" s="57">
        <v>424660.04</v>
      </c>
      <c r="M2" s="58">
        <v>124962.48</v>
      </c>
      <c r="N2" s="37"/>
      <c r="O2" s="12" t="s">
        <v>21</v>
      </c>
      <c r="P2" s="12" t="s">
        <v>22</v>
      </c>
      <c r="Q2" s="60">
        <f>F3</f>
        <v>3498</v>
      </c>
      <c r="R2" s="74">
        <f>H3</f>
        <v>3.08114255415108</v>
      </c>
    </row>
    <row r="3" s="1" customFormat="1" ht="18" customHeight="1" spans="1:18">
      <c r="A3" s="15"/>
      <c r="B3" s="12" t="s">
        <v>23</v>
      </c>
      <c r="C3" s="16">
        <f>F3+F4</f>
        <v>3583</v>
      </c>
      <c r="D3" s="12" t="s">
        <v>21</v>
      </c>
      <c r="E3" s="12">
        <v>3321</v>
      </c>
      <c r="F3" s="12">
        <v>3498</v>
      </c>
      <c r="G3" s="17">
        <f t="shared" si="0"/>
        <v>177</v>
      </c>
      <c r="H3" s="14">
        <v>3.08114255415108</v>
      </c>
      <c r="I3" s="12">
        <v>62</v>
      </c>
      <c r="J3" s="12">
        <v>662</v>
      </c>
      <c r="K3" s="14">
        <v>5.28398791540786</v>
      </c>
      <c r="L3" s="1">
        <v>1105179.9979</v>
      </c>
      <c r="M3" s="58">
        <v>339037.604761905</v>
      </c>
      <c r="N3" s="37"/>
      <c r="O3" s="12"/>
      <c r="P3" s="12" t="s">
        <v>24</v>
      </c>
      <c r="Q3" s="60">
        <f>F16</f>
        <v>670</v>
      </c>
      <c r="R3" s="14">
        <f>H16</f>
        <v>2.7</v>
      </c>
    </row>
    <row r="4" s="1" customFormat="1" ht="18" customHeight="1" spans="1:18">
      <c r="A4" s="15"/>
      <c r="B4" s="12"/>
      <c r="C4" s="18"/>
      <c r="D4" s="12" t="s">
        <v>25</v>
      </c>
      <c r="E4" s="12">
        <v>87</v>
      </c>
      <c r="F4" s="12">
        <v>85</v>
      </c>
      <c r="G4" s="17">
        <f t="shared" si="0"/>
        <v>-2</v>
      </c>
      <c r="H4" s="14">
        <v>4.06809789591424</v>
      </c>
      <c r="I4" s="12">
        <v>0</v>
      </c>
      <c r="J4" s="12">
        <v>23</v>
      </c>
      <c r="K4" s="14">
        <v>3.69565217391304</v>
      </c>
      <c r="L4" s="57">
        <v>31941.89546625</v>
      </c>
      <c r="M4" s="58">
        <v>7640.47</v>
      </c>
      <c r="N4" s="37"/>
      <c r="O4" s="12"/>
      <c r="P4" s="12" t="s">
        <v>26</v>
      </c>
      <c r="Q4" s="75">
        <f>F18</f>
        <v>1007</v>
      </c>
      <c r="R4" s="64">
        <f>H18</f>
        <v>2.73942275882611</v>
      </c>
    </row>
    <row r="5" s="1" customFormat="1" ht="18" customHeight="1" spans="1:18">
      <c r="A5" s="15"/>
      <c r="B5" s="16" t="s">
        <v>27</v>
      </c>
      <c r="C5" s="16">
        <f>F5+F6+F7</f>
        <v>426</v>
      </c>
      <c r="D5" s="12" t="s">
        <v>28</v>
      </c>
      <c r="E5" s="12">
        <v>281</v>
      </c>
      <c r="F5" s="12">
        <v>357</v>
      </c>
      <c r="G5" s="13">
        <f t="shared" si="0"/>
        <v>76</v>
      </c>
      <c r="H5" s="14">
        <v>3.08</v>
      </c>
      <c r="I5" s="12">
        <v>18</v>
      </c>
      <c r="J5" s="12">
        <v>105</v>
      </c>
      <c r="K5" s="14">
        <v>3.4</v>
      </c>
      <c r="L5" s="1">
        <v>177820.52</v>
      </c>
      <c r="M5" s="58">
        <v>57740.88</v>
      </c>
      <c r="N5" s="37"/>
      <c r="O5" s="12"/>
      <c r="P5" s="23" t="s">
        <v>29</v>
      </c>
      <c r="Q5" s="76">
        <f>SUM(Q2:Q4)</f>
        <v>5175</v>
      </c>
      <c r="R5" s="77">
        <f>AVERAGE(R2:R4)</f>
        <v>2.84018843765906</v>
      </c>
    </row>
    <row r="6" s="1" customFormat="1" ht="18" customHeight="1" spans="1:18">
      <c r="A6" s="15"/>
      <c r="B6" s="19"/>
      <c r="C6" s="19"/>
      <c r="D6" s="12" t="s">
        <v>30</v>
      </c>
      <c r="E6" s="12">
        <v>49</v>
      </c>
      <c r="F6" s="12">
        <v>29</v>
      </c>
      <c r="G6" s="13">
        <f t="shared" si="0"/>
        <v>-20</v>
      </c>
      <c r="H6" s="14">
        <v>1.68</v>
      </c>
      <c r="I6" s="12">
        <v>1</v>
      </c>
      <c r="J6" s="12">
        <v>31</v>
      </c>
      <c r="K6" s="14">
        <v>0.94</v>
      </c>
      <c r="L6" s="57">
        <v>4986.75</v>
      </c>
      <c r="M6" s="58">
        <v>2966.48</v>
      </c>
      <c r="N6" s="37"/>
      <c r="O6" s="12" t="s">
        <v>25</v>
      </c>
      <c r="P6" s="12" t="s">
        <v>22</v>
      </c>
      <c r="Q6" s="60">
        <f>F4</f>
        <v>85</v>
      </c>
      <c r="R6" s="14">
        <f>H4</f>
        <v>4.06809789591424</v>
      </c>
    </row>
    <row r="7" s="1" customFormat="1" ht="18" customHeight="1" spans="1:18">
      <c r="A7" s="15"/>
      <c r="B7" s="18"/>
      <c r="C7" s="18"/>
      <c r="D7" s="12" t="s">
        <v>31</v>
      </c>
      <c r="E7" s="12">
        <v>40</v>
      </c>
      <c r="F7" s="12">
        <v>40</v>
      </c>
      <c r="G7" s="13">
        <f t="shared" si="0"/>
        <v>0</v>
      </c>
      <c r="H7" s="14">
        <v>1.49</v>
      </c>
      <c r="I7" s="12">
        <v>3</v>
      </c>
      <c r="J7" s="12">
        <v>35</v>
      </c>
      <c r="K7" s="14">
        <v>1.14</v>
      </c>
      <c r="L7" s="57">
        <v>14010.75</v>
      </c>
      <c r="M7" s="58">
        <v>9409.17</v>
      </c>
      <c r="N7" s="37"/>
      <c r="O7" s="12"/>
      <c r="P7" s="12" t="s">
        <v>26</v>
      </c>
      <c r="Q7" s="75">
        <f>F19</f>
        <v>95</v>
      </c>
      <c r="R7" s="65">
        <f>H19</f>
        <v>3.22909986076117</v>
      </c>
    </row>
    <row r="8" s="1" customFormat="1" ht="18" customHeight="1" spans="1:18">
      <c r="A8" s="15"/>
      <c r="B8" s="16" t="s">
        <v>32</v>
      </c>
      <c r="C8" s="16">
        <f>F8+F9+F10+F11</f>
        <v>1300</v>
      </c>
      <c r="D8" s="12" t="s">
        <v>33</v>
      </c>
      <c r="E8" s="12">
        <v>644</v>
      </c>
      <c r="F8" s="12">
        <v>586</v>
      </c>
      <c r="G8" s="17">
        <f t="shared" si="0"/>
        <v>-58</v>
      </c>
      <c r="H8" s="14">
        <v>3.37870187878094</v>
      </c>
      <c r="I8" s="12">
        <v>31</v>
      </c>
      <c r="J8" s="12">
        <v>237</v>
      </c>
      <c r="K8" s="14">
        <v>2.47257383966245</v>
      </c>
      <c r="L8" s="57">
        <v>158125.14</v>
      </c>
      <c r="M8" s="58">
        <v>46800.56</v>
      </c>
      <c r="N8" s="37"/>
      <c r="O8" s="12"/>
      <c r="P8" s="23" t="s">
        <v>29</v>
      </c>
      <c r="Q8" s="76">
        <f>SUM(Q6:Q7)</f>
        <v>180</v>
      </c>
      <c r="R8" s="77">
        <f>AVERAGE(R6:R7)</f>
        <v>3.6485988783377</v>
      </c>
    </row>
    <row r="9" s="1" customFormat="1" ht="18" customHeight="1" spans="1:18">
      <c r="A9" s="15"/>
      <c r="B9" s="19"/>
      <c r="C9" s="19"/>
      <c r="D9" s="12" t="s">
        <v>31</v>
      </c>
      <c r="E9" s="12">
        <v>168</v>
      </c>
      <c r="F9" s="12">
        <v>190</v>
      </c>
      <c r="G9" s="17">
        <f t="shared" si="0"/>
        <v>22</v>
      </c>
      <c r="H9" s="14">
        <v>3.42042498350259</v>
      </c>
      <c r="I9" s="12">
        <v>18</v>
      </c>
      <c r="J9" s="12">
        <v>89</v>
      </c>
      <c r="K9" s="14">
        <v>2.13483146067416</v>
      </c>
      <c r="L9" s="57">
        <v>52921.26</v>
      </c>
      <c r="M9" s="58">
        <v>15472.13</v>
      </c>
      <c r="N9" s="37"/>
      <c r="O9" s="59" t="s">
        <v>31</v>
      </c>
      <c r="P9" s="12" t="s">
        <v>34</v>
      </c>
      <c r="Q9" s="75">
        <f>F9</f>
        <v>190</v>
      </c>
      <c r="R9" s="74">
        <f>H9</f>
        <v>3.42042498350259</v>
      </c>
    </row>
    <row r="10" s="1" customFormat="1" ht="18" customHeight="1" spans="1:18">
      <c r="A10" s="15"/>
      <c r="B10" s="19"/>
      <c r="C10" s="19"/>
      <c r="D10" s="12" t="s">
        <v>35</v>
      </c>
      <c r="E10" s="12">
        <v>187</v>
      </c>
      <c r="F10" s="12">
        <v>254</v>
      </c>
      <c r="G10" s="17">
        <f t="shared" si="0"/>
        <v>67</v>
      </c>
      <c r="H10" s="14">
        <v>6.27538010927726</v>
      </c>
      <c r="I10" s="12">
        <v>17</v>
      </c>
      <c r="J10" s="12">
        <v>124</v>
      </c>
      <c r="K10" s="14">
        <v>2.04838709677419</v>
      </c>
      <c r="L10" s="57">
        <v>150962.05</v>
      </c>
      <c r="M10" s="58">
        <v>24056.24</v>
      </c>
      <c r="N10" s="37"/>
      <c r="O10" s="59"/>
      <c r="P10" s="12" t="s">
        <v>26</v>
      </c>
      <c r="Q10" s="75">
        <f>F20</f>
        <v>310</v>
      </c>
      <c r="R10" s="65">
        <f>H20</f>
        <v>2.29221673325785</v>
      </c>
    </row>
    <row r="11" s="1" customFormat="1" ht="18" customHeight="1" spans="1:18">
      <c r="A11" s="15"/>
      <c r="B11" s="19"/>
      <c r="C11" s="19"/>
      <c r="D11" s="12" t="s">
        <v>36</v>
      </c>
      <c r="E11" s="12">
        <v>361</v>
      </c>
      <c r="F11" s="12">
        <v>270</v>
      </c>
      <c r="G11" s="17">
        <f t="shared" si="0"/>
        <v>-91</v>
      </c>
      <c r="H11" s="14">
        <v>15.2677125834052</v>
      </c>
      <c r="I11" s="12">
        <v>1</v>
      </c>
      <c r="J11" s="12">
        <v>30</v>
      </c>
      <c r="K11" s="14">
        <v>9</v>
      </c>
      <c r="L11" s="1">
        <v>212023.03</v>
      </c>
      <c r="M11" s="58">
        <v>13887.02</v>
      </c>
      <c r="N11" s="37"/>
      <c r="O11" s="59"/>
      <c r="P11" s="12" t="s">
        <v>37</v>
      </c>
      <c r="Q11" s="78">
        <f>F25</f>
        <v>61</v>
      </c>
      <c r="R11" s="74">
        <f>H25</f>
        <v>2.72031466881777</v>
      </c>
    </row>
    <row r="12" s="1" customFormat="1" ht="18" customHeight="1" spans="1:18">
      <c r="A12" s="15"/>
      <c r="B12" s="16" t="s">
        <v>38</v>
      </c>
      <c r="C12" s="16">
        <f>F12+F13</f>
        <v>550</v>
      </c>
      <c r="D12" s="12" t="s">
        <v>39</v>
      </c>
      <c r="E12" s="12">
        <v>428</v>
      </c>
      <c r="F12" s="12">
        <v>432</v>
      </c>
      <c r="G12" s="13">
        <f t="shared" si="0"/>
        <v>4</v>
      </c>
      <c r="H12" s="20">
        <v>3.50629326359129</v>
      </c>
      <c r="I12" s="12">
        <v>6</v>
      </c>
      <c r="J12" s="12">
        <v>52</v>
      </c>
      <c r="K12" s="14">
        <v>8.30769230769231</v>
      </c>
      <c r="L12" s="57">
        <v>218620.1322</v>
      </c>
      <c r="M12" s="58">
        <v>62350.7835097855</v>
      </c>
      <c r="N12" s="37"/>
      <c r="O12" s="59"/>
      <c r="P12" s="12" t="s">
        <v>40</v>
      </c>
      <c r="Q12" s="78">
        <f>F7</f>
        <v>40</v>
      </c>
      <c r="R12" s="74">
        <f>H7</f>
        <v>1.49</v>
      </c>
    </row>
    <row r="13" s="1" customFormat="1" ht="18" customHeight="1" spans="1:18">
      <c r="A13" s="15"/>
      <c r="B13" s="18"/>
      <c r="C13" s="18"/>
      <c r="D13" s="12" t="s">
        <v>28</v>
      </c>
      <c r="E13" s="12">
        <v>82</v>
      </c>
      <c r="F13" s="12">
        <v>118</v>
      </c>
      <c r="G13" s="13">
        <f t="shared" si="0"/>
        <v>36</v>
      </c>
      <c r="H13" s="20">
        <v>3.40945204791827</v>
      </c>
      <c r="I13" s="12">
        <v>7</v>
      </c>
      <c r="J13" s="12">
        <v>24</v>
      </c>
      <c r="K13" s="14">
        <v>4.91666666666667</v>
      </c>
      <c r="L13" s="57">
        <v>61574.1346555</v>
      </c>
      <c r="M13" s="58">
        <v>18059.833014251</v>
      </c>
      <c r="N13" s="37"/>
      <c r="O13" s="59"/>
      <c r="P13" s="23" t="s">
        <v>29</v>
      </c>
      <c r="Q13" s="60">
        <f>SUM(Q9:Q12)</f>
        <v>601</v>
      </c>
      <c r="R13" s="77">
        <f>AVERAGE(R9:R11)</f>
        <v>2.8109854618594</v>
      </c>
    </row>
    <row r="14" s="1" customFormat="1" ht="18" customHeight="1" spans="1:18">
      <c r="A14" s="22"/>
      <c r="B14" s="23" t="s">
        <v>7</v>
      </c>
      <c r="C14" s="23">
        <f t="shared" ref="C14:G14" si="1">SUM(C2:C13)</f>
        <v>7232</v>
      </c>
      <c r="D14" s="23"/>
      <c r="E14" s="23">
        <f t="shared" si="1"/>
        <v>7238</v>
      </c>
      <c r="F14" s="23">
        <f t="shared" si="1"/>
        <v>7232</v>
      </c>
      <c r="G14" s="24">
        <f t="shared" si="1"/>
        <v>-6</v>
      </c>
      <c r="H14" s="25"/>
      <c r="I14" s="23">
        <f>SUM(I3:I13)</f>
        <v>164</v>
      </c>
      <c r="J14" s="23">
        <f t="shared" ref="J14:M14" si="2">SUM(J2:J13)</f>
        <v>1925</v>
      </c>
      <c r="K14" s="25"/>
      <c r="L14" s="81">
        <f t="shared" si="2"/>
        <v>2612825.70022175</v>
      </c>
      <c r="M14" s="67">
        <f t="shared" si="2"/>
        <v>722383.651285941</v>
      </c>
      <c r="N14" s="37"/>
      <c r="O14" s="12" t="s">
        <v>33</v>
      </c>
      <c r="P14" s="12" t="s">
        <v>34</v>
      </c>
      <c r="Q14" s="78">
        <f>F8</f>
        <v>586</v>
      </c>
      <c r="R14" s="74">
        <f>H8</f>
        <v>3.37870187878094</v>
      </c>
    </row>
    <row r="15" s="1" customFormat="1" ht="18" customHeight="1" spans="1:18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50" t="s">
        <v>16</v>
      </c>
      <c r="J15" s="51" t="s">
        <v>17</v>
      </c>
      <c r="K15" s="52" t="s">
        <v>18</v>
      </c>
      <c r="L15" s="53" t="s">
        <v>3</v>
      </c>
      <c r="M15" s="54" t="s">
        <v>4</v>
      </c>
      <c r="N15" s="37"/>
      <c r="O15" s="12"/>
      <c r="P15" s="12" t="s">
        <v>26</v>
      </c>
      <c r="Q15" s="75">
        <f>F21</f>
        <v>167</v>
      </c>
      <c r="R15" s="68">
        <f>H21</f>
        <v>2.23088138089979</v>
      </c>
    </row>
    <row r="16" s="1" customFormat="1" ht="18" customHeight="1" spans="1:18">
      <c r="A16" s="11">
        <v>43412</v>
      </c>
      <c r="B16" s="26" t="s">
        <v>41</v>
      </c>
      <c r="C16" s="26">
        <f>F16+F17</f>
        <v>848</v>
      </c>
      <c r="D16" s="12" t="s">
        <v>21</v>
      </c>
      <c r="E16" s="27">
        <v>641</v>
      </c>
      <c r="F16" s="27">
        <v>670</v>
      </c>
      <c r="G16" s="13">
        <f t="shared" ref="G16:G27" si="3">F16-E16</f>
        <v>29</v>
      </c>
      <c r="H16" s="14">
        <v>2.7</v>
      </c>
      <c r="I16" s="12">
        <v>37</v>
      </c>
      <c r="J16" s="12">
        <v>126</v>
      </c>
      <c r="K16" s="14">
        <v>5.3</v>
      </c>
      <c r="L16" s="57">
        <v>167843.5</v>
      </c>
      <c r="M16" s="58">
        <v>61955.9325</v>
      </c>
      <c r="N16" s="37"/>
      <c r="O16" s="12"/>
      <c r="P16" s="12" t="s">
        <v>37</v>
      </c>
      <c r="Q16" s="78">
        <f>F24</f>
        <v>114</v>
      </c>
      <c r="R16" s="74">
        <f>H24</f>
        <v>3.08882320563817</v>
      </c>
    </row>
    <row r="17" s="1" customFormat="1" ht="18" customHeight="1" spans="1:18">
      <c r="A17" s="15"/>
      <c r="B17" s="28"/>
      <c r="C17" s="28"/>
      <c r="D17" s="12" t="s">
        <v>20</v>
      </c>
      <c r="E17" s="27">
        <v>220</v>
      </c>
      <c r="F17" s="27">
        <v>178</v>
      </c>
      <c r="G17" s="13">
        <f t="shared" si="3"/>
        <v>-42</v>
      </c>
      <c r="H17" s="14">
        <v>2.6</v>
      </c>
      <c r="I17" s="12">
        <v>22</v>
      </c>
      <c r="J17" s="12">
        <v>44</v>
      </c>
      <c r="K17" s="14">
        <v>4</v>
      </c>
      <c r="L17" s="57">
        <v>58985.43</v>
      </c>
      <c r="M17" s="58">
        <v>22569.1389</v>
      </c>
      <c r="N17" s="37"/>
      <c r="O17" s="12"/>
      <c r="P17" s="23" t="s">
        <v>29</v>
      </c>
      <c r="Q17" s="60">
        <f>SUM(Q14:Q16)</f>
        <v>867</v>
      </c>
      <c r="R17" s="77">
        <f>AVERAGE(R14:R16)</f>
        <v>2.89946882177297</v>
      </c>
    </row>
    <row r="18" s="1" customFormat="1" ht="18" customHeight="1" spans="1:18">
      <c r="A18" s="15"/>
      <c r="B18" s="26" t="s">
        <v>42</v>
      </c>
      <c r="C18" s="26">
        <f>SUM(F18:F22)</f>
        <v>2309</v>
      </c>
      <c r="D18" s="12" t="s">
        <v>21</v>
      </c>
      <c r="E18" s="27">
        <v>1034</v>
      </c>
      <c r="F18" s="27">
        <v>1007</v>
      </c>
      <c r="G18" s="13">
        <f t="shared" si="3"/>
        <v>-27</v>
      </c>
      <c r="H18" s="14">
        <v>2.73942275882611</v>
      </c>
      <c r="I18" s="12">
        <v>26</v>
      </c>
      <c r="J18" s="12">
        <v>133</v>
      </c>
      <c r="K18" s="14">
        <v>7.57142857142857</v>
      </c>
      <c r="L18" s="57">
        <v>293724.685399847</v>
      </c>
      <c r="M18" s="98">
        <v>107221.378830084</v>
      </c>
      <c r="N18" s="37"/>
      <c r="O18" s="12" t="s">
        <v>28</v>
      </c>
      <c r="P18" s="12" t="s">
        <v>40</v>
      </c>
      <c r="Q18" s="76">
        <f>F5</f>
        <v>357</v>
      </c>
      <c r="R18" s="14">
        <f>H5</f>
        <v>3.08</v>
      </c>
    </row>
    <row r="19" s="1" customFormat="1" ht="18" customHeight="1" spans="1:18">
      <c r="A19" s="15"/>
      <c r="B19" s="28"/>
      <c r="C19" s="28"/>
      <c r="D19" s="12" t="s">
        <v>25</v>
      </c>
      <c r="E19" s="27">
        <v>72</v>
      </c>
      <c r="F19" s="27">
        <v>95</v>
      </c>
      <c r="G19" s="17">
        <f t="shared" si="3"/>
        <v>23</v>
      </c>
      <c r="H19" s="14">
        <v>3.22909986076117</v>
      </c>
      <c r="I19" s="12">
        <v>26</v>
      </c>
      <c r="J19" s="12">
        <v>30</v>
      </c>
      <c r="K19" s="14">
        <v>3.16666666666667</v>
      </c>
      <c r="L19" s="12">
        <v>40635.838150289</v>
      </c>
      <c r="M19" s="85">
        <v>12584.2618384401</v>
      </c>
      <c r="N19" s="37"/>
      <c r="O19" s="12"/>
      <c r="P19" s="12" t="s">
        <v>43</v>
      </c>
      <c r="Q19" s="76">
        <f>F13</f>
        <v>118</v>
      </c>
      <c r="R19" s="14">
        <f>H13</f>
        <v>3.40945204791827</v>
      </c>
    </row>
    <row r="20" s="1" customFormat="1" ht="18" customHeight="1" spans="1:18">
      <c r="A20" s="15"/>
      <c r="B20" s="28"/>
      <c r="C20" s="28"/>
      <c r="D20" s="12" t="s">
        <v>31</v>
      </c>
      <c r="E20" s="27">
        <v>313</v>
      </c>
      <c r="F20" s="27">
        <v>310</v>
      </c>
      <c r="G20" s="17">
        <f t="shared" si="3"/>
        <v>-3</v>
      </c>
      <c r="H20" s="14">
        <v>2.29221673325785</v>
      </c>
      <c r="I20" s="12">
        <v>19</v>
      </c>
      <c r="J20" s="12">
        <v>84</v>
      </c>
      <c r="K20" s="14">
        <v>3.69047619047619</v>
      </c>
      <c r="L20" s="57">
        <v>90850.9566968781</v>
      </c>
      <c r="M20" s="85">
        <v>39634.5403899721</v>
      </c>
      <c r="N20" s="37"/>
      <c r="O20" s="12"/>
      <c r="P20" s="12" t="s">
        <v>37</v>
      </c>
      <c r="Q20" s="79">
        <f>F23</f>
        <v>128</v>
      </c>
      <c r="R20" s="74">
        <f>H23</f>
        <v>3.38483398882645</v>
      </c>
    </row>
    <row r="21" s="1" customFormat="1" ht="18" customHeight="1" spans="1:18">
      <c r="A21" s="15"/>
      <c r="B21" s="28"/>
      <c r="C21" s="28"/>
      <c r="D21" s="12" t="s">
        <v>33</v>
      </c>
      <c r="E21" s="27">
        <v>179</v>
      </c>
      <c r="F21" s="27">
        <v>167</v>
      </c>
      <c r="G21" s="17">
        <f t="shared" si="3"/>
        <v>-12</v>
      </c>
      <c r="H21" s="14">
        <v>2.23088138089979</v>
      </c>
      <c r="I21" s="12">
        <v>19</v>
      </c>
      <c r="J21" s="12">
        <v>37</v>
      </c>
      <c r="K21" s="14">
        <v>4.51351351351351</v>
      </c>
      <c r="L21" s="57">
        <v>40431.3072439634</v>
      </c>
      <c r="M21" s="85">
        <v>18123.4679665738</v>
      </c>
      <c r="N21" s="37"/>
      <c r="O21" s="12"/>
      <c r="P21" s="23" t="s">
        <v>29</v>
      </c>
      <c r="Q21" s="76">
        <f>Q20+Q19+Q18</f>
        <v>603</v>
      </c>
      <c r="R21" s="77">
        <f>AVERAGE(R18:R20)</f>
        <v>3.2914286789149</v>
      </c>
    </row>
    <row r="22" s="1" customFormat="1" ht="18" customHeight="1" spans="1:18">
      <c r="A22" s="15"/>
      <c r="B22" s="29"/>
      <c r="C22" s="29"/>
      <c r="D22" s="12" t="s">
        <v>20</v>
      </c>
      <c r="E22" s="27">
        <v>778</v>
      </c>
      <c r="F22" s="27">
        <v>730</v>
      </c>
      <c r="G22" s="13">
        <f t="shared" si="3"/>
        <v>-48</v>
      </c>
      <c r="H22" s="14">
        <v>2.6268907838861</v>
      </c>
      <c r="I22" s="12">
        <v>26</v>
      </c>
      <c r="J22" s="12">
        <v>156</v>
      </c>
      <c r="K22" s="14">
        <v>4.67948717948718</v>
      </c>
      <c r="L22" s="57">
        <v>225996.206932884</v>
      </c>
      <c r="M22" s="85">
        <v>86031.8245125348</v>
      </c>
      <c r="N22" s="37"/>
      <c r="O22" s="16" t="s">
        <v>20</v>
      </c>
      <c r="P22" s="12" t="s">
        <v>44</v>
      </c>
      <c r="Q22" s="78">
        <f>F2</f>
        <v>1373</v>
      </c>
      <c r="R22" s="14">
        <f>H2</f>
        <v>3.39830035383421</v>
      </c>
    </row>
    <row r="23" s="1" customFormat="1" ht="18" customHeight="1" spans="1:19">
      <c r="A23" s="15"/>
      <c r="B23" s="26" t="s">
        <v>45</v>
      </c>
      <c r="C23" s="26">
        <f>SUM(F23:F26)</f>
        <v>436</v>
      </c>
      <c r="D23" s="30" t="s">
        <v>28</v>
      </c>
      <c r="E23" s="12">
        <v>100</v>
      </c>
      <c r="F23" s="12">
        <v>128</v>
      </c>
      <c r="G23" s="17">
        <f t="shared" si="3"/>
        <v>28</v>
      </c>
      <c r="H23" s="74">
        <v>3.38483398882645</v>
      </c>
      <c r="I23" s="12">
        <v>8</v>
      </c>
      <c r="J23" s="12">
        <v>34</v>
      </c>
      <c r="K23" s="14">
        <v>3.76470588235294</v>
      </c>
      <c r="L23" s="57">
        <v>58508.4125205</v>
      </c>
      <c r="M23" s="58">
        <v>17285.46</v>
      </c>
      <c r="N23" s="37"/>
      <c r="O23" s="19"/>
      <c r="P23" s="31" t="s">
        <v>26</v>
      </c>
      <c r="Q23" s="78">
        <f>F22</f>
        <v>730</v>
      </c>
      <c r="R23" s="14">
        <f>H22</f>
        <v>2.6268907838861</v>
      </c>
      <c r="S23" s="37"/>
    </row>
    <row r="24" s="1" customFormat="1" ht="18" customHeight="1" spans="1:18">
      <c r="A24" s="15"/>
      <c r="B24" s="28"/>
      <c r="C24" s="28"/>
      <c r="D24" s="30" t="s">
        <v>33</v>
      </c>
      <c r="E24" s="12">
        <v>95</v>
      </c>
      <c r="F24" s="12">
        <v>114</v>
      </c>
      <c r="G24" s="13">
        <f t="shared" si="3"/>
        <v>19</v>
      </c>
      <c r="H24" s="74">
        <v>3.08882320563817</v>
      </c>
      <c r="I24" s="12">
        <v>17</v>
      </c>
      <c r="J24" s="12">
        <v>59</v>
      </c>
      <c r="K24" s="14">
        <v>1.93220338983051</v>
      </c>
      <c r="L24" s="57">
        <v>36140.0346</v>
      </c>
      <c r="M24" s="58">
        <v>11700.26</v>
      </c>
      <c r="N24" s="37"/>
      <c r="O24" s="19"/>
      <c r="P24" s="31" t="s">
        <v>24</v>
      </c>
      <c r="Q24" s="78">
        <f>F17</f>
        <v>178</v>
      </c>
      <c r="R24" s="14">
        <f>H17</f>
        <v>2.6</v>
      </c>
    </row>
    <row r="25" s="1" customFormat="1" ht="18" customHeight="1" spans="1:18">
      <c r="A25" s="15"/>
      <c r="B25" s="28"/>
      <c r="C25" s="28"/>
      <c r="D25" s="30" t="s">
        <v>31</v>
      </c>
      <c r="E25" s="12">
        <v>59</v>
      </c>
      <c r="F25" s="12">
        <v>61</v>
      </c>
      <c r="G25" s="13">
        <f t="shared" si="3"/>
        <v>2</v>
      </c>
      <c r="H25" s="74">
        <v>2.72031466881777</v>
      </c>
      <c r="I25" s="12">
        <v>12</v>
      </c>
      <c r="J25" s="12">
        <v>27</v>
      </c>
      <c r="K25" s="14">
        <v>2.25925925925926</v>
      </c>
      <c r="L25" s="57">
        <v>22708.28915145</v>
      </c>
      <c r="M25" s="58">
        <v>8347.67</v>
      </c>
      <c r="N25" s="37"/>
      <c r="O25" s="19"/>
      <c r="P25" s="31" t="s">
        <v>46</v>
      </c>
      <c r="Q25" s="78">
        <f>F27</f>
        <v>124</v>
      </c>
      <c r="R25" s="14">
        <f>H27</f>
        <v>3.4</v>
      </c>
    </row>
    <row r="26" s="1" customFormat="1" ht="18" customHeight="1" spans="1:18">
      <c r="A26" s="15"/>
      <c r="B26" s="28"/>
      <c r="C26" s="28"/>
      <c r="D26" s="30" t="s">
        <v>47</v>
      </c>
      <c r="E26" s="12">
        <v>107</v>
      </c>
      <c r="F26" s="12">
        <v>133</v>
      </c>
      <c r="G26" s="13">
        <f t="shared" si="3"/>
        <v>26</v>
      </c>
      <c r="H26" s="84">
        <v>2.1233948656059</v>
      </c>
      <c r="I26" s="12">
        <v>13</v>
      </c>
      <c r="J26" s="12">
        <v>38</v>
      </c>
      <c r="K26" s="62">
        <v>3.5</v>
      </c>
      <c r="L26" s="57">
        <v>38934.992934723</v>
      </c>
      <c r="M26" s="58">
        <v>18336.2</v>
      </c>
      <c r="N26" s="37"/>
      <c r="O26" s="18"/>
      <c r="P26" s="23" t="s">
        <v>29</v>
      </c>
      <c r="Q26" s="60">
        <f>SUM(Q22:Q25)</f>
        <v>2405</v>
      </c>
      <c r="R26" s="80">
        <f>AVERAGE(R22:R25)</f>
        <v>3.00629778443008</v>
      </c>
    </row>
    <row r="27" s="1" customFormat="1" ht="18" customHeight="1" spans="1:18">
      <c r="A27" s="15"/>
      <c r="B27" s="31" t="s">
        <v>48</v>
      </c>
      <c r="C27" s="31">
        <f>F27</f>
        <v>124</v>
      </c>
      <c r="D27" s="30" t="s">
        <v>20</v>
      </c>
      <c r="E27" s="12">
        <v>102</v>
      </c>
      <c r="F27" s="12">
        <v>124</v>
      </c>
      <c r="G27" s="13">
        <f t="shared" si="3"/>
        <v>22</v>
      </c>
      <c r="H27" s="62">
        <v>3.4</v>
      </c>
      <c r="I27" s="12">
        <v>12</v>
      </c>
      <c r="J27" s="12">
        <v>85</v>
      </c>
      <c r="K27" s="62">
        <v>1.45882352941176</v>
      </c>
      <c r="L27" s="57">
        <v>43000.4757</v>
      </c>
      <c r="M27" s="58">
        <v>12729.6302798145</v>
      </c>
      <c r="N27" s="37"/>
      <c r="O27" s="12" t="s">
        <v>49</v>
      </c>
      <c r="P27" s="12" t="s">
        <v>43</v>
      </c>
      <c r="Q27" s="12">
        <f>F12</f>
        <v>432</v>
      </c>
      <c r="R27" s="14">
        <f>H12</f>
        <v>3.50629326359129</v>
      </c>
    </row>
    <row r="28" s="1" customFormat="1" ht="18" customHeight="1" spans="1:18">
      <c r="A28" s="15"/>
      <c r="B28" s="23"/>
      <c r="C28" s="23">
        <f t="shared" ref="C28:G28" si="4">SUM(C16:C27)</f>
        <v>3717</v>
      </c>
      <c r="D28" s="23"/>
      <c r="E28" s="23">
        <f t="shared" si="4"/>
        <v>3700</v>
      </c>
      <c r="F28" s="23">
        <f t="shared" si="4"/>
        <v>3717</v>
      </c>
      <c r="G28" s="32">
        <f t="shared" si="4"/>
        <v>17</v>
      </c>
      <c r="H28" s="25"/>
      <c r="I28" s="66">
        <f t="shared" ref="I28:M28" si="5">SUM(I16:I27)</f>
        <v>237</v>
      </c>
      <c r="J28" s="66">
        <f t="shared" si="5"/>
        <v>853</v>
      </c>
      <c r="K28" s="25"/>
      <c r="L28" s="67">
        <f t="shared" si="5"/>
        <v>1117760.12933053</v>
      </c>
      <c r="M28" s="67">
        <f t="shared" si="5"/>
        <v>416519.765217419</v>
      </c>
      <c r="N28" s="37"/>
      <c r="O28" s="14" t="s">
        <v>30</v>
      </c>
      <c r="P28" s="12" t="s">
        <v>40</v>
      </c>
      <c r="Q28" s="60">
        <f>F6</f>
        <v>29</v>
      </c>
      <c r="R28" s="14">
        <f>H7</f>
        <v>1.49</v>
      </c>
    </row>
    <row r="29" s="1" customFormat="1" ht="18" customHeight="1" spans="1:18">
      <c r="A29" s="22"/>
      <c r="B29" s="12" t="s">
        <v>50</v>
      </c>
      <c r="C29" s="12"/>
      <c r="D29" s="12"/>
      <c r="E29" s="33">
        <f t="shared" ref="E29:G29" si="6">E28+E14</f>
        <v>10938</v>
      </c>
      <c r="F29" s="33">
        <f t="shared" si="6"/>
        <v>10949</v>
      </c>
      <c r="G29" s="34">
        <f t="shared" si="6"/>
        <v>11</v>
      </c>
      <c r="H29" s="14"/>
      <c r="I29" s="69">
        <f t="shared" ref="I29:M29" si="7">I28+I14</f>
        <v>401</v>
      </c>
      <c r="J29" s="69">
        <f t="shared" si="7"/>
        <v>2778</v>
      </c>
      <c r="K29" s="14"/>
      <c r="L29" s="58">
        <f t="shared" si="7"/>
        <v>3730585.82955228</v>
      </c>
      <c r="M29" s="58">
        <f t="shared" si="7"/>
        <v>1138903.41650336</v>
      </c>
      <c r="N29" s="37"/>
      <c r="O29" s="14"/>
      <c r="P29" s="12" t="s">
        <v>37</v>
      </c>
      <c r="Q29" s="60">
        <f>F26</f>
        <v>133</v>
      </c>
      <c r="R29" s="14">
        <f>H26</f>
        <v>2.1233948656059</v>
      </c>
    </row>
    <row r="30" s="1" customFormat="1" ht="18" customHeight="1" spans="1:18">
      <c r="A30" s="35"/>
      <c r="B30" s="5"/>
      <c r="C30" s="5"/>
      <c r="D30" s="5"/>
      <c r="E30" s="5"/>
      <c r="F30" s="36"/>
      <c r="G30" s="37"/>
      <c r="N30" s="37"/>
      <c r="O30" s="14" t="s">
        <v>51</v>
      </c>
      <c r="P30" s="12" t="s">
        <v>34</v>
      </c>
      <c r="Q30" s="78">
        <f>F10</f>
        <v>254</v>
      </c>
      <c r="R30" s="74">
        <f>H10</f>
        <v>6.27538010927726</v>
      </c>
    </row>
    <row r="31" s="1" customFormat="1" ht="18" customHeight="1" spans="1:18">
      <c r="A31" s="38"/>
      <c r="B31" s="39"/>
      <c r="C31" s="39"/>
      <c r="D31" s="5"/>
      <c r="E31" s="40"/>
      <c r="F31" s="36"/>
      <c r="G31" s="37"/>
      <c r="H31" s="4"/>
      <c r="I31" s="4"/>
      <c r="J31" s="4"/>
      <c r="K31" s="4"/>
      <c r="M31" s="4"/>
      <c r="N31" s="37"/>
      <c r="O31" s="14" t="s">
        <v>36</v>
      </c>
      <c r="P31" s="14" t="s">
        <v>34</v>
      </c>
      <c r="Q31" s="60">
        <f>F11</f>
        <v>270</v>
      </c>
      <c r="R31" s="74">
        <f>H11</f>
        <v>15.2677125834052</v>
      </c>
    </row>
    <row r="32" s="1" customFormat="1" ht="18" customHeight="1" spans="1:18">
      <c r="A32" s="38"/>
      <c r="B32" s="41"/>
      <c r="C32" s="41"/>
      <c r="D32" s="41"/>
      <c r="E32" s="41"/>
      <c r="F32" s="41"/>
      <c r="G32" s="37"/>
      <c r="N32" s="37"/>
      <c r="O32" s="37"/>
      <c r="P32" s="37"/>
      <c r="Q32" s="6">
        <f>Q31+Q30+Q29+Q28+Q27+Q26+Q21+Q17+Q13+Q8+Q5</f>
        <v>10949</v>
      </c>
      <c r="R32" s="1">
        <f>R31+R28+R27+R24+R23+R22+R30+R20+R19+R18+R16+R15+R14+R11+R10+R9+R7+R6+R4+R3+R2+R25+R29</f>
        <v>83.5113839168944</v>
      </c>
    </row>
    <row r="33" s="1" customFormat="1" ht="18" customHeight="1" spans="1:17">
      <c r="A33" s="38"/>
      <c r="B33"/>
      <c r="G33" s="37"/>
      <c r="H33" s="4"/>
      <c r="I33" s="4"/>
      <c r="J33" s="4"/>
      <c r="K33" s="4"/>
      <c r="L33" s="5"/>
      <c r="M33" s="4"/>
      <c r="N33" s="5"/>
      <c r="O33" s="37"/>
      <c r="P33" s="37"/>
      <c r="Q33" s="6"/>
    </row>
    <row r="34" s="1" customFormat="1" ht="18" customHeight="1" spans="1:17">
      <c r="A34" s="38"/>
      <c r="B34"/>
      <c r="C34" s="5"/>
      <c r="D34" s="36"/>
      <c r="E34" s="5"/>
      <c r="F34" s="36"/>
      <c r="G34" s="42"/>
      <c r="H34" s="42"/>
      <c r="I34" s="42"/>
      <c r="J34" s="42"/>
      <c r="K34" s="42"/>
      <c r="L34" s="5"/>
      <c r="M34" s="42"/>
      <c r="N34" s="37"/>
      <c r="O34" s="37"/>
      <c r="P34" s="70"/>
      <c r="Q34" s="37"/>
    </row>
    <row r="35" s="1" customFormat="1" ht="18" customHeight="1" spans="1:17">
      <c r="A35" s="38"/>
      <c r="B35"/>
      <c r="C35" s="43"/>
      <c r="D35" s="5"/>
      <c r="E35" s="5"/>
      <c r="F35" s="5"/>
      <c r="G35" s="42"/>
      <c r="H35" s="42">
        <f>H25+H24+H23+H22+H21+H20+H19+H18+H17+H16+H13+H12+H11+H10+H9+H8+H7+H5+H4+H3+H2+H26+H27</f>
        <v>83.5113839168944</v>
      </c>
      <c r="I35" s="42"/>
      <c r="J35" s="42"/>
      <c r="K35" s="42"/>
      <c r="L35" s="5"/>
      <c r="M35" s="42"/>
      <c r="N35" s="5"/>
      <c r="O35" s="37"/>
      <c r="P35" s="37"/>
      <c r="Q35" s="1">
        <f>F29-Q32</f>
        <v>0</v>
      </c>
    </row>
    <row r="36" s="1" customFormat="1" ht="18" customHeight="1" spans="1:15">
      <c r="A36" s="38"/>
      <c r="B36"/>
      <c r="C36" s="43"/>
      <c r="D36" s="5"/>
      <c r="E36" s="5"/>
      <c r="F36" s="42"/>
      <c r="G36" s="42"/>
      <c r="H36" s="44"/>
      <c r="I36" s="44"/>
      <c r="J36" s="44"/>
      <c r="K36" s="44"/>
      <c r="L36" s="5"/>
      <c r="M36" s="44"/>
      <c r="N36" s="5"/>
      <c r="O36" s="37"/>
    </row>
    <row r="37" s="1" customFormat="1" ht="18" customHeight="1" spans="1:15">
      <c r="A37" s="45"/>
      <c r="B37"/>
      <c r="C37" s="43"/>
      <c r="D37" s="5"/>
      <c r="E37" s="5"/>
      <c r="F37" s="42"/>
      <c r="G37" s="5"/>
      <c r="H37" s="5"/>
      <c r="I37" s="5"/>
      <c r="J37" s="5"/>
      <c r="K37" s="5"/>
      <c r="L37" s="5"/>
      <c r="M37" s="5"/>
      <c r="N37" s="37"/>
      <c r="O37" s="37"/>
    </row>
    <row r="38" s="1" customFormat="1" ht="18" customHeight="1" spans="1:15">
      <c r="A38" s="45"/>
      <c r="B38"/>
      <c r="C38" s="43"/>
      <c r="D38" s="5"/>
      <c r="E38" s="5"/>
      <c r="F38" s="5"/>
      <c r="G38" s="5"/>
      <c r="H38" s="46"/>
      <c r="I38" s="46"/>
      <c r="J38" s="46"/>
      <c r="K38" s="46"/>
      <c r="L38" s="5"/>
      <c r="M38" s="46"/>
      <c r="N38" s="5"/>
      <c r="O38" s="37"/>
    </row>
    <row r="39" s="1" customFormat="1" ht="18" customHeight="1" spans="1:16">
      <c r="A39" s="45"/>
      <c r="B39"/>
      <c r="C39" s="43"/>
      <c r="D39" s="42"/>
      <c r="E39" s="5"/>
      <c r="F39" s="42"/>
      <c r="G39" s="42"/>
      <c r="H39" s="42"/>
      <c r="I39" s="42"/>
      <c r="J39" s="42"/>
      <c r="K39" s="42"/>
      <c r="L39" s="5"/>
      <c r="M39" s="42"/>
      <c r="N39" s="46"/>
      <c r="O39" s="37"/>
      <c r="P39" s="6"/>
    </row>
    <row r="40" s="1" customFormat="1" ht="18" customHeight="1" spans="1:16">
      <c r="A40" s="45"/>
      <c r="B40" s="5"/>
      <c r="C40" s="5"/>
      <c r="D40" s="42"/>
      <c r="E40" s="5"/>
      <c r="F40" s="42"/>
      <c r="G40" s="5"/>
      <c r="H40" s="47"/>
      <c r="I40" s="47"/>
      <c r="J40" s="47"/>
      <c r="K40" s="47"/>
      <c r="L40" s="5"/>
      <c r="M40" s="47"/>
      <c r="N40" s="5"/>
      <c r="O40" s="5"/>
      <c r="P40" s="6"/>
    </row>
    <row r="41" s="1" customFormat="1" ht="18" customHeight="1" spans="1:15">
      <c r="A41" s="45"/>
      <c r="B41" s="5"/>
      <c r="C41" s="5"/>
      <c r="D41" s="42"/>
      <c r="E41" s="5"/>
      <c r="F41" s="42"/>
      <c r="G41" s="5"/>
      <c r="H41" s="48"/>
      <c r="I41" s="48"/>
      <c r="J41" s="48"/>
      <c r="K41" s="48"/>
      <c r="L41" s="37"/>
      <c r="M41" s="48"/>
      <c r="N41" s="47"/>
      <c r="O41" s="5"/>
    </row>
    <row r="42" s="1" customFormat="1" ht="18" customHeight="1" spans="1:14">
      <c r="A42" s="38"/>
      <c r="B42" s="42"/>
      <c r="C42" s="42"/>
      <c r="D42" s="42"/>
      <c r="E42" s="42"/>
      <c r="F42" s="42"/>
      <c r="G42" s="5"/>
      <c r="H42" s="48"/>
      <c r="I42" s="48"/>
      <c r="J42" s="48"/>
      <c r="K42" s="48"/>
      <c r="L42" s="37"/>
      <c r="M42" s="48"/>
      <c r="N42" s="48"/>
    </row>
    <row r="43" s="1" customFormat="1" ht="18" customHeight="1" spans="1:14">
      <c r="A43" s="38"/>
      <c r="B43" s="5"/>
      <c r="C43" s="5"/>
      <c r="D43" s="5"/>
      <c r="E43" s="5"/>
      <c r="F43" s="42"/>
      <c r="G43" s="42"/>
      <c r="H43" s="42"/>
      <c r="I43" s="42"/>
      <c r="J43" s="42"/>
      <c r="K43" s="42"/>
      <c r="L43" s="70"/>
      <c r="M43" s="42"/>
      <c r="N43" s="48"/>
    </row>
    <row r="44" s="1" customFormat="1" ht="18" customHeight="1" spans="1:15">
      <c r="A44" s="92"/>
      <c r="B44" s="5"/>
      <c r="C44" s="5"/>
      <c r="D44" s="5"/>
      <c r="E44" s="5"/>
      <c r="F44" s="5"/>
      <c r="G44" s="5"/>
      <c r="H44" s="46"/>
      <c r="I44" s="46"/>
      <c r="J44" s="46"/>
      <c r="K44" s="46"/>
      <c r="L44" s="42"/>
      <c r="M44" s="46"/>
      <c r="N44" s="5"/>
      <c r="O44" s="37"/>
    </row>
    <row r="45" s="1" customFormat="1" ht="18" customHeight="1" spans="1:17">
      <c r="A45" s="35"/>
      <c r="B45" s="5"/>
      <c r="C45" s="5"/>
      <c r="D45" s="5"/>
      <c r="E45" s="5"/>
      <c r="F45" s="5"/>
      <c r="G45" s="47"/>
      <c r="H45" s="37"/>
      <c r="I45" s="37"/>
      <c r="J45" s="37"/>
      <c r="K45" s="37"/>
      <c r="L45" s="5"/>
      <c r="M45" s="37"/>
      <c r="N45" s="46"/>
      <c r="O45" s="37"/>
      <c r="Q45" s="6"/>
    </row>
    <row r="46" s="1" customFormat="1" ht="18" customHeight="1" spans="1:17">
      <c r="A46" s="2"/>
      <c r="D46" s="42"/>
      <c r="E46" s="5"/>
      <c r="F46" s="5"/>
      <c r="G46" s="5"/>
      <c r="H46" s="5"/>
      <c r="I46" s="5"/>
      <c r="J46" s="5"/>
      <c r="K46" s="5"/>
      <c r="L46" s="5"/>
      <c r="M46" s="5"/>
      <c r="N46" s="37"/>
      <c r="O46" s="37"/>
      <c r="Q46" s="6"/>
    </row>
    <row r="47" s="1" customFormat="1" ht="18" customHeight="1" spans="1:17">
      <c r="A47" s="2"/>
      <c r="D47" s="42"/>
      <c r="E47" s="5"/>
      <c r="F47" s="5"/>
      <c r="G47" s="5"/>
      <c r="H47" s="5"/>
      <c r="I47" s="5"/>
      <c r="J47" s="5"/>
      <c r="K47" s="5"/>
      <c r="L47" s="5"/>
      <c r="M47" s="5"/>
      <c r="N47" s="5"/>
      <c r="O47" s="37"/>
      <c r="Q47" s="6"/>
    </row>
    <row r="48" s="1" customFormat="1" ht="18" customHeight="1" spans="1:14">
      <c r="A48" s="2"/>
      <c r="D48" s="42"/>
      <c r="L48" s="5"/>
      <c r="N48" s="5"/>
    </row>
    <row r="49" s="1" customFormat="1" ht="18" customHeight="1" spans="1:14">
      <c r="A49" s="2"/>
      <c r="D49" s="42"/>
      <c r="F49" s="3"/>
      <c r="G49" s="4"/>
      <c r="H49" s="5"/>
      <c r="I49" s="5"/>
      <c r="J49" s="5"/>
      <c r="K49" s="5"/>
      <c r="L49" s="5"/>
      <c r="M49" s="5"/>
      <c r="N49" s="5"/>
    </row>
    <row r="50" s="1" customFormat="1" ht="18" customHeight="1" spans="1:14">
      <c r="A50" s="2"/>
      <c r="F50" s="3"/>
      <c r="G50" s="4"/>
      <c r="H50" s="5"/>
      <c r="I50" s="5"/>
      <c r="J50" s="5"/>
      <c r="K50" s="5"/>
      <c r="L50" s="5"/>
      <c r="M50" s="5"/>
      <c r="N50" s="5"/>
    </row>
    <row r="51" s="1" customFormat="1" ht="18" customHeight="1" spans="1:17">
      <c r="A51" s="2"/>
      <c r="F51" s="3"/>
      <c r="G51" s="4"/>
      <c r="H51" s="5"/>
      <c r="I51" s="5"/>
      <c r="J51" s="5"/>
      <c r="K51" s="5"/>
      <c r="L51" s="5"/>
      <c r="M51" s="5"/>
      <c r="N51" s="5"/>
      <c r="Q51" s="6"/>
    </row>
    <row r="52" s="1" customFormat="1" ht="18" customHeight="1" spans="1:17">
      <c r="A52" s="2"/>
      <c r="N52" s="5"/>
      <c r="Q52" s="6"/>
    </row>
    <row r="53" s="1" customFormat="1" ht="18" customHeight="1" spans="1:17">
      <c r="A53" s="2"/>
      <c r="N53" s="5"/>
      <c r="Q53" s="6"/>
    </row>
    <row r="54" s="1" customFormat="1" ht="18" customHeight="1" spans="1:17">
      <c r="A54" s="2"/>
      <c r="N54" s="5"/>
      <c r="Q54" s="6"/>
    </row>
  </sheetData>
  <mergeCells count="24">
    <mergeCell ref="B29:D29"/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C3:C4"/>
    <mergeCell ref="C5:C7"/>
    <mergeCell ref="C8:C11"/>
    <mergeCell ref="C12:C13"/>
    <mergeCell ref="C16:C17"/>
    <mergeCell ref="C18:C22"/>
    <mergeCell ref="C23:C26"/>
    <mergeCell ref="O2:O5"/>
    <mergeCell ref="O6:O8"/>
    <mergeCell ref="O9:O13"/>
    <mergeCell ref="O14:O17"/>
    <mergeCell ref="O18:O21"/>
    <mergeCell ref="O22:O26"/>
    <mergeCell ref="O28:O29"/>
  </mergeCells>
  <conditionalFormatting sqref="Q2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{0cc408b3-ae3e-4210-9319-0cb3fe6d528a}</x14:id>
        </ext>
      </extLst>
    </cfRule>
  </conditionalFormatting>
  <conditionalFormatting sqref="Q2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{f73544c4-c738-4659-b327-bb1ec77fdd30}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{ed9d83ec-5159-4d71-8382-01cbefbda718}</x14:id>
        </ext>
      </extLst>
    </cfRule>
  </conditionalFormatting>
  <conditionalFormatting sqref="R30">
    <cfRule type="aboveAverage" dxfId="0" priority="16"/>
    <cfRule type="aboveAverage" dxfId="1" priority="15" aboveAverage="0"/>
  </conditionalFormatting>
  <conditionalFormatting sqref="R31">
    <cfRule type="aboveAverage" dxfId="0" priority="2"/>
    <cfRule type="aboveAverage" dxfId="1" priority="1" aboveAverage="0"/>
  </conditionalFormatting>
  <conditionalFormatting sqref="Q2:Q5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{003e02c8-6acd-49ea-9c99-2beea573ce72}</x14:id>
        </ext>
      </extLst>
    </cfRule>
  </conditionalFormatting>
  <conditionalFormatting sqref="Q6:Q8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{c9aa0f16-e65e-4a8c-a91e-b285be5a766c}</x14:id>
        </ext>
      </extLst>
    </cfRule>
  </conditionalFormatting>
  <conditionalFormatting sqref="Q9:Q1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{6c55a973-04bf-498e-818e-42fcf263702d}</x14:id>
        </ext>
      </extLst>
    </cfRule>
  </conditionalFormatting>
  <conditionalFormatting sqref="Q14:Q17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{b916783b-9879-48a2-9efc-0cf9fb958653}</x14:id>
        </ext>
      </extLst>
    </cfRule>
  </conditionalFormatting>
  <conditionalFormatting sqref="Q18:Q2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{b713ba34-010e-4785-9af5-7ea93408b327}</x14:id>
        </ext>
      </extLst>
    </cfRule>
  </conditionalFormatting>
  <conditionalFormatting sqref="Q22:Q2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{9a57d48f-d566-4f4a-8029-acbdf3826b92}</x14:id>
        </ext>
      </extLst>
    </cfRule>
  </conditionalFormatting>
  <conditionalFormatting sqref="Q23:Q2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{5dd3dc0f-c441-4b3f-a56a-e4306b4a1fc0}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{060ee351-0bae-436f-9fc8-666b2ca7be65}</x14:id>
        </ext>
      </extLst>
    </cfRule>
  </conditionalFormatting>
  <conditionalFormatting sqref="R3:R4">
    <cfRule type="aboveAverage" dxfId="0" priority="24"/>
    <cfRule type="aboveAverage" dxfId="1" priority="23" aboveAverage="0"/>
  </conditionalFormatting>
  <conditionalFormatting sqref="R6:R7">
    <cfRule type="aboveAverage" dxfId="0" priority="22"/>
    <cfRule type="aboveAverage" dxfId="1" priority="21" aboveAverage="0"/>
  </conditionalFormatting>
  <conditionalFormatting sqref="R9:R12">
    <cfRule type="aboveAverage" dxfId="0" priority="18"/>
    <cfRule type="aboveAverage" dxfId="1" priority="17" aboveAverage="0"/>
  </conditionalFormatting>
  <conditionalFormatting sqref="R14:R16">
    <cfRule type="aboveAverage" dxfId="0" priority="20"/>
    <cfRule type="aboveAverage" dxfId="1" priority="19" aboveAverage="0"/>
  </conditionalFormatting>
  <conditionalFormatting sqref="R18:R21">
    <cfRule type="aboveAverage" dxfId="0" priority="14"/>
    <cfRule type="aboveAverage" dxfId="1" priority="13" aboveAverage="0"/>
  </conditionalFormatting>
  <conditionalFormatting sqref="R22:R25">
    <cfRule type="aboveAverage" dxfId="0" priority="28"/>
    <cfRule type="aboveAverage" dxfId="1" priority="27" aboveAverage="0"/>
  </conditionalFormatting>
  <conditionalFormatting sqref="Q22 Q2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{c15d2d0b-a744-49a2-8de7-d73cfff8dc2c}</x14:id>
        </ext>
      </extLst>
    </cfRule>
  </conditionalFormatting>
  <pageMargins left="0.75" right="0.75" top="1" bottom="1" header="0.511805555555556" footer="0.511805555555556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c408b3-ae3e-4210-9319-0cb3fe6d52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type="dataBar" id="{f73544c4-c738-4659-b327-bb1ec77fdd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ed9d83ec-5159-4d71-8382-01cbefbda7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type="dataBar" id="{003e02c8-6acd-49ea-9c99-2beea573ce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type="dataBar" id="{c9aa0f16-e65e-4a8c-a91e-b285be5a76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type="dataBar" id="{6c55a973-04bf-498e-818e-42fcf26370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type="dataBar" id="{b916783b-9879-48a2-9efc-0cf9fb9586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type="dataBar" id="{b713ba34-010e-4785-9af5-7ea93408b3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type="dataBar" id="{9a57d48f-d566-4f4a-8029-acbdf3826b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type="dataBar" id="{5dd3dc0f-c441-4b3f-a56a-e4306b4a1f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60ee351-0bae-436f-9fc8-666b2ca7be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type="dataBar" id="{c15d2d0b-a744-49a2-8de7-d73cfff8dc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汇总</vt:lpstr>
      <vt:lpstr>11.1</vt:lpstr>
      <vt:lpstr>11.2</vt:lpstr>
      <vt:lpstr>11.3</vt:lpstr>
      <vt:lpstr>11.4</vt:lpstr>
      <vt:lpstr>11.5</vt:lpstr>
      <vt:lpstr>11.6</vt:lpstr>
      <vt:lpstr>11.7</vt:lpstr>
      <vt:lpstr>11.8</vt:lpstr>
      <vt:lpstr>11.9</vt:lpstr>
      <vt:lpstr>11.10</vt:lpstr>
      <vt:lpstr>上旬汇总</vt:lpstr>
      <vt:lpstr>11.11</vt:lpstr>
      <vt:lpstr>11.12</vt:lpstr>
      <vt:lpstr>11.13</vt:lpstr>
      <vt:lpstr>11.14</vt:lpstr>
      <vt:lpstr>11.15</vt:lpstr>
      <vt:lpstr>11.16</vt:lpstr>
      <vt:lpstr>11.17</vt:lpstr>
      <vt:lpstr>11.18</vt:lpstr>
      <vt:lpstr>11.19</vt:lpstr>
      <vt:lpstr>11.20</vt:lpstr>
      <vt:lpstr>中旬汇总</vt:lpstr>
      <vt:lpstr>11.21</vt:lpstr>
      <vt:lpstr>11.22</vt:lpstr>
      <vt:lpstr>11.23</vt:lpstr>
      <vt:lpstr>11.24</vt:lpstr>
      <vt:lpstr>11.25</vt:lpstr>
      <vt:lpstr>11.26</vt:lpstr>
      <vt:lpstr>11.27</vt:lpstr>
      <vt:lpstr>11.28</vt:lpstr>
      <vt:lpstr>11.29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李永杰</cp:lastModifiedBy>
  <dcterms:created xsi:type="dcterms:W3CDTF">2018-02-27T11:14:00Z</dcterms:created>
  <dcterms:modified xsi:type="dcterms:W3CDTF">2018-11-30T07:03:47Z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2052-10.1.0.7669</vt:lpwstr>
  </property>
  <property fmtid="{D5CDD505-2E9C-101B-9397-08002B2CF9AE}" pid="3" name="KSOReadingLayout">
    <vt:bool>true</vt:bool>
  </property>
</Properties>
</file>