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13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001"/>
  <workbookPr codeName="ThisWorkbook"/>
  <mc:AlternateContent>
    <mc:Choice Requires="x15">
      <x15ac:absPath xmlns:x15ac="http://schemas.microsoft.com/office/spreadsheetml/2010/11/ac" url="D:\workRoom\excel_detail\src\main\webapp\files\"/>
    </mc:Choice>
  </mc:AlternateContent>
  <xr:revisionPtr documentId="13_ncr:1_{F24CCAEA-EF27-482C-A4FA-3032CC86A468}" revIDLastSave="0" xr10:uidLastSave="{00000000-0000-0000-0000-000000000000}" xr6:coauthVersionLast="38" xr6:coauthVersionMax="38"/>
  <bookViews>
    <workbookView activeTab="31" firstSheet="20" windowHeight="9540" windowWidth="22365" xWindow="0" xr2:uid="{00000000-000D-0000-FFFF-FFFF00000000}" yWindow="0"/>
  </bookViews>
  <sheets>
    <sheet name="汇总" r:id="rId1" sheetId="2"/>
    <sheet name="11.1" r:id="rId2" sheetId="98"/>
    <sheet name="11.2" r:id="rId3" sheetId="103"/>
    <sheet name="11.3" r:id="rId4" sheetId="104"/>
    <sheet name="11.4" r:id="rId5" sheetId="105"/>
    <sheet name="11.5" r:id="rId6" sheetId="106"/>
    <sheet name="11.6" r:id="rId7" sheetId="107"/>
    <sheet name="11.7" r:id="rId8" sheetId="108"/>
    <sheet name="11.8" r:id="rId9" sheetId="109"/>
    <sheet name="11.9" r:id="rId10" sheetId="110"/>
    <sheet name="11.10" r:id="rId11" sheetId="111"/>
    <sheet name="上旬汇总" r:id="rId12" sheetId="118"/>
    <sheet name="11.11" r:id="rId13" sheetId="112"/>
    <sheet name="11.12" r:id="rId14" sheetId="113"/>
    <sheet name="11.13" r:id="rId15" sheetId="114"/>
    <sheet name="11.14" r:id="rId16" sheetId="115"/>
    <sheet name="11.15" r:id="rId17" sheetId="119"/>
    <sheet name="11.16" r:id="rId18" sheetId="120"/>
    <sheet name="11.17" r:id="rId19" sheetId="121"/>
    <sheet name="11.18" r:id="rId20" sheetId="122"/>
    <sheet name="11.19" r:id="rId21" sheetId="123"/>
    <sheet name="11.20" r:id="rId22" sheetId="124"/>
    <sheet name="中旬汇总" r:id="rId23" sheetId="126"/>
    <sheet name="11.21" r:id="rId24" sheetId="127"/>
    <sheet name="11.22" r:id="rId25" sheetId="128"/>
    <sheet name="11.23" r:id="rId26" sheetId="129"/>
    <sheet name="11.24" r:id="rId27" sheetId="130"/>
    <sheet name="11.25" r:id="rId28" sheetId="131"/>
    <sheet name="11.26" r:id="rId29" sheetId="132"/>
    <sheet name="11.27" r:id="rId30" sheetId="133"/>
    <sheet name="11.28" r:id="rId31" sheetId="134"/>
    <sheet name="11.29" r:id="rId32" sheetId="135"/>
    <sheet name="12.3" r:id="rId37" sheetId="136"/>
  </sheets>
  <definedNames>
    <definedName localSheetId="0" name="_xlnm.Print_Area">汇总!#REF!</definedName>
  </definedNames>
  <calcPr calcId="0"/>
</workbook>
</file>

<file path=xl/calcChain.xml><?xml version="1.0" encoding="utf-8"?>
<calcChain xmlns="http://schemas.openxmlformats.org/spreadsheetml/2006/main">
  <c i="135" l="1" r="H36"/>
  <c i="135" r="R32"/>
  <c i="135" r="Q32"/>
  <c i="135" r="R31"/>
  <c i="135" r="Q31"/>
  <c i="135" r="R30"/>
  <c i="135" r="Q30"/>
  <c i="135" r="J30"/>
  <c i="135" r="R29"/>
  <c i="135" r="Q29"/>
  <c i="135" r="M29"/>
  <c i="135" r="M30" s="1"/>
  <c i="135" r="L29"/>
  <c i="135" r="L30" s="1"/>
  <c i="135" r="J29"/>
  <c i="135" r="I29"/>
  <c i="135" r="H29"/>
  <c i="135" r="F29"/>
  <c i="135" r="E29"/>
  <c i="135" r="E30" s="1"/>
  <c i="135" r="R28"/>
  <c i="135" r="Q28"/>
  <c i="135" r="G28"/>
  <c i="135" r="C28"/>
  <c i="135" r="R27"/>
  <c i="135" r="Q27"/>
  <c i="135" r="G27"/>
  <c i="135" r="R26"/>
  <c i="135" r="G26"/>
  <c i="135" r="R25"/>
  <c i="135" r="Q25"/>
  <c i="135" r="G25"/>
  <c i="135" r="R24"/>
  <c i="135" r="Q24"/>
  <c i="135" r="G24"/>
  <c i="135" r="C24"/>
  <c i="135" r="R23"/>
  <c i="135" r="Q23"/>
  <c i="135" r="G23"/>
  <c i="135" r="R22"/>
  <c i="135" r="Q22"/>
  <c i="135" r="G22"/>
  <c i="135" r="R21"/>
  <c i="135" r="G21"/>
  <c i="135" r="R20"/>
  <c i="135" r="Q20"/>
  <c i="135" r="Q21" s="1"/>
  <c i="135" r="G20"/>
  <c i="135" r="R19"/>
  <c i="135" r="Q19"/>
  <c i="135" r="G19"/>
  <c i="135" r="C19"/>
  <c i="135" r="R18"/>
  <c i="135" r="Q18"/>
  <c i="135" r="G18"/>
  <c i="135" r="G17"/>
  <c i="135" r="G29" s="1"/>
  <c i="135" r="C17"/>
  <c i="135" r="C29" s="1"/>
  <c i="135" r="R16"/>
  <c i="135" r="Q16"/>
  <c i="135" r="R15"/>
  <c i="135" r="Q15"/>
  <c i="135" r="M15"/>
  <c i="135" r="L15"/>
  <c i="135" r="K15"/>
  <c i="135" r="J15"/>
  <c i="135" r="I15"/>
  <c i="135" r="I30" s="1"/>
  <c i="135" r="H15"/>
  <c i="135" r="F15"/>
  <c i="135" r="F30" s="1"/>
  <c i="135" r="E15"/>
  <c i="135" r="R14"/>
  <c i="135" r="R17" s="1"/>
  <c i="135" r="Q14"/>
  <c i="135" r="Q17" s="1"/>
  <c i="135" r="G14"/>
  <c i="135" r="C14"/>
  <c i="135" r="Q13"/>
  <c i="135" r="G13"/>
  <c i="135" r="R12"/>
  <c i="135" r="Q12"/>
  <c i="135" r="G12"/>
  <c i="135" r="C12"/>
  <c i="135" r="R11"/>
  <c i="135" r="Q11"/>
  <c i="135" r="G11"/>
  <c i="135" r="R10"/>
  <c i="135" r="Q10"/>
  <c i="135" r="G10"/>
  <c i="135" r="R9"/>
  <c i="135" r="R13" s="1"/>
  <c i="135" r="Q9"/>
  <c i="135" r="G9"/>
  <c i="135" r="G8"/>
  <c i="135" r="C8"/>
  <c i="135" r="R7"/>
  <c i="135" r="Q7"/>
  <c i="135" r="Q8" s="1"/>
  <c i="135" r="G7"/>
  <c i="135" r="R6"/>
  <c i="135" r="R8" s="1"/>
  <c i="135" r="Q6"/>
  <c i="135" r="G6"/>
  <c i="135" r="G5"/>
  <c i="135" r="C5"/>
  <c i="135" r="R4"/>
  <c i="135" r="Q4"/>
  <c i="135" r="G4"/>
  <c i="135" r="R3"/>
  <c i="135" r="Q3"/>
  <c i="135" r="G3"/>
  <c i="135" r="C3"/>
  <c i="135" r="R2"/>
  <c i="135" r="R5" s="1"/>
  <c i="135" r="Q2"/>
  <c i="135" r="Q5" s="1"/>
  <c i="135" r="G2"/>
  <c i="135" r="C2"/>
  <c i="135" r="C15" s="1"/>
  <c i="134" r="H36"/>
  <c i="134" r="R32"/>
  <c i="134" r="Q32"/>
  <c i="134" r="R31"/>
  <c i="134" r="Q31"/>
  <c i="134" r="R30"/>
  <c i="134" r="Q30"/>
  <c i="134" r="R29"/>
  <c i="134" r="Q29"/>
  <c i="134" r="M29"/>
  <c i="134" r="L29"/>
  <c i="134" r="J29"/>
  <c i="134" r="J30" s="1"/>
  <c i="134" r="I29"/>
  <c i="134" r="F29"/>
  <c i="134" r="F30" s="1"/>
  <c i="134" r="E29"/>
  <c i="134" r="R28"/>
  <c i="134" r="Q28"/>
  <c i="134" r="G28"/>
  <c i="134" r="C28"/>
  <c i="134" r="R27"/>
  <c i="134" r="Q27"/>
  <c i="134" r="G27"/>
  <c i="134" r="Q26"/>
  <c i="134" r="G26"/>
  <c i="134" r="R25"/>
  <c i="134" r="Q25"/>
  <c i="134" r="G25"/>
  <c i="134" r="R24"/>
  <c i="134" r="Q24"/>
  <c i="134" r="G24"/>
  <c i="134" r="C24"/>
  <c i="134" r="R23"/>
  <c i="134" r="Q23"/>
  <c i="134" r="G23"/>
  <c i="134" r="R22"/>
  <c i="134" r="R26" s="1"/>
  <c i="134" r="Q22"/>
  <c i="134" r="G22"/>
  <c i="134" r="Q21"/>
  <c i="134" r="G21"/>
  <c i="134" r="R20"/>
  <c i="134" r="Q20"/>
  <c i="134" r="G20"/>
  <c i="134" r="R19"/>
  <c i="134" r="Q19"/>
  <c i="134" r="G19"/>
  <c i="134" r="C19"/>
  <c i="134" r="R18"/>
  <c i="134" r="R21" s="1"/>
  <c i="134" r="Q18"/>
  <c i="134" r="G18"/>
  <c i="134" r="R17"/>
  <c i="134" r="G17"/>
  <c i="134" r="C17"/>
  <c i="134" r="R16"/>
  <c i="134" r="Q16"/>
  <c i="134" r="R15"/>
  <c i="134" r="Q15"/>
  <c i="134" r="M15"/>
  <c i="134" r="H15" s="1"/>
  <c i="134" r="L15"/>
  <c i="134" r="K15"/>
  <c i="134" r="J15"/>
  <c i="134" r="I15"/>
  <c i="134" r="I30" s="1"/>
  <c i="134" r="F15"/>
  <c i="134" r="E15"/>
  <c i="134" r="E30" s="1"/>
  <c i="134" r="R14"/>
  <c i="134" r="Q14"/>
  <c i="134" r="Q17" s="1"/>
  <c i="134" r="G14"/>
  <c i="134" r="C14"/>
  <c i="134" r="G13"/>
  <c i="134" r="R12"/>
  <c i="134" r="Q12"/>
  <c i="134" r="G12"/>
  <c i="134" r="C12"/>
  <c i="134" r="R11"/>
  <c i="134" r="Q11"/>
  <c i="134" r="G11"/>
  <c i="134" r="R10"/>
  <c i="134" r="Q10"/>
  <c i="134" r="G10"/>
  <c i="134" r="R9"/>
  <c i="134" r="R13" s="1"/>
  <c i="134" r="Q9"/>
  <c i="134" r="Q13" s="1"/>
  <c i="134" r="G9"/>
  <c i="134" r="G8"/>
  <c i="134" r="C8"/>
  <c i="134" r="R7"/>
  <c i="134" r="R8" s="1"/>
  <c i="134" r="Q7"/>
  <c i="134" r="G7"/>
  <c i="134" r="R6"/>
  <c i="134" r="Q6"/>
  <c i="134" r="Q8" s="1"/>
  <c i="134" r="G6"/>
  <c i="134" r="R5"/>
  <c i="134" r="G5"/>
  <c i="134" r="C5"/>
  <c i="134" r="R4"/>
  <c i="134" r="Q4"/>
  <c i="134" r="G4"/>
  <c i="134" r="R3"/>
  <c i="134" r="Q3"/>
  <c i="134" r="G3"/>
  <c i="134" r="C3"/>
  <c i="134" r="R2"/>
  <c i="134" r="Q2"/>
  <c i="134" r="Q5" s="1"/>
  <c i="134" r="G2"/>
  <c i="134" r="G15" s="1"/>
  <c i="134" r="C2"/>
  <c i="134" r="C15" s="1"/>
  <c i="133" r="H36"/>
  <c i="133" r="R32"/>
  <c i="133" r="Q32"/>
  <c i="133" r="R31"/>
  <c i="133" r="Q31"/>
  <c i="133" r="R30"/>
  <c i="133" r="Q30"/>
  <c i="133" r="M30"/>
  <c i="133" r="R29"/>
  <c i="133" r="Q29"/>
  <c i="133" r="M29"/>
  <c i="133" r="L29"/>
  <c i="133" r="H29" s="1"/>
  <c i="133" r="J29"/>
  <c i="133" r="J30" s="1"/>
  <c i="133" r="I29"/>
  <c i="133" r="F29"/>
  <c i="133" r="F30" s="1"/>
  <c i="133" r="E29"/>
  <c i="133" r="R28"/>
  <c i="133" r="Q28"/>
  <c i="133" r="G28"/>
  <c i="133" r="C28"/>
  <c i="133" r="R27"/>
  <c i="133" r="Q27"/>
  <c i="133" r="G27"/>
  <c i="133" r="G26"/>
  <c i="133" r="R25"/>
  <c i="133" r="Q25"/>
  <c i="133" r="G25"/>
  <c i="133" r="R24"/>
  <c i="133" r="R33" s="1"/>
  <c i="133" r="Q24"/>
  <c i="133" r="G24"/>
  <c i="133" r="C24"/>
  <c i="133" r="R23"/>
  <c i="133" r="Q23"/>
  <c i="133" r="G23"/>
  <c i="133" r="R22"/>
  <c i="133" r="Q22"/>
  <c i="133" r="Q26" s="1"/>
  <c i="133" r="G22"/>
  <c i="133" r="Q21"/>
  <c i="133" r="G21"/>
  <c i="133" r="R20"/>
  <c i="133" r="Q20"/>
  <c i="133" r="G20"/>
  <c i="133" r="R19"/>
  <c i="133" r="Q19"/>
  <c i="133" r="G19"/>
  <c i="133" r="C19"/>
  <c i="133" r="R18"/>
  <c i="133" r="R21" s="1"/>
  <c i="133" r="Q18"/>
  <c i="133" r="G18"/>
  <c i="133" r="Q17"/>
  <c i="133" r="G17"/>
  <c i="133" r="C17"/>
  <c i="133" r="C29" s="1"/>
  <c i="133" r="R16"/>
  <c i="133" r="Q16"/>
  <c i="133" r="R15"/>
  <c i="133" r="Q15"/>
  <c i="133" r="M15"/>
  <c i="133" r="L15"/>
  <c i="133" r="H15" s="1"/>
  <c i="133" r="K15"/>
  <c i="133" r="J15"/>
  <c i="133" r="I15"/>
  <c i="133" r="I30" s="1"/>
  <c i="133" r="F15"/>
  <c i="133" r="E15"/>
  <c i="133" r="E30" s="1"/>
  <c i="133" r="R14"/>
  <c i="133" r="R17" s="1"/>
  <c i="133" r="Q14"/>
  <c i="133" r="G14"/>
  <c i="133" r="C14"/>
  <c i="133" r="G13"/>
  <c i="133" r="R12"/>
  <c i="133" r="Q12"/>
  <c i="133" r="G12"/>
  <c i="133" r="C12"/>
  <c i="133" r="R11"/>
  <c i="133" r="Q11"/>
  <c i="133" r="G11"/>
  <c i="133" r="R10"/>
  <c i="133" r="Q10"/>
  <c i="133" r="G10"/>
  <c i="133" r="R9"/>
  <c i="133" r="R13" s="1"/>
  <c i="133" r="Q9"/>
  <c i="133" r="Q13" s="1"/>
  <c i="133" r="G9"/>
  <c i="133" r="G8"/>
  <c i="133" r="C8"/>
  <c i="133" r="C15" s="1"/>
  <c i="133" r="R7"/>
  <c i="133" r="Q7"/>
  <c i="133" r="Q8" s="1"/>
  <c i="133" r="G7"/>
  <c i="133" r="R6"/>
  <c i="133" r="R8" s="1"/>
  <c i="133" r="Q6"/>
  <c i="133" r="G6"/>
  <c i="133" r="G5"/>
  <c i="133" r="C5"/>
  <c i="133" r="R4"/>
  <c i="133" r="R5" s="1"/>
  <c i="133" r="Q4"/>
  <c i="133" r="Q5" s="1"/>
  <c i="133" r="G4"/>
  <c i="133" r="R3"/>
  <c i="133" r="Q3"/>
  <c i="133" r="G3"/>
  <c i="133" r="C3"/>
  <c i="133" r="R2"/>
  <c i="133" r="Q2"/>
  <c i="133" r="G2"/>
  <c i="133" r="G15" s="1"/>
  <c i="133" r="C2"/>
  <c i="132" r="H35"/>
  <c i="132" r="R31"/>
  <c i="132" r="Q31"/>
  <c i="132" r="R30"/>
  <c i="132" r="Q30"/>
  <c i="132" r="R29"/>
  <c i="132" r="Q29"/>
  <c i="132" r="L29"/>
  <c i="132" r="R28"/>
  <c i="132" r="Q28"/>
  <c i="132" r="M28"/>
  <c i="132" r="M29" s="1"/>
  <c i="2" r="E120" s="1"/>
  <c i="132" r="L28"/>
  <c i="132" r="H28" s="1"/>
  <c i="132" r="J28"/>
  <c i="132" r="I28"/>
  <c i="132" r="I29" s="1"/>
  <c i="132" r="F28"/>
  <c i="132" r="F29" s="1"/>
  <c i="2" r="B120" s="1"/>
  <c i="2" r="G120" s="1"/>
  <c i="132" r="E28"/>
  <c i="132" r="E29" s="1"/>
  <c i="132" r="R27"/>
  <c i="132" r="Q27"/>
  <c i="132" r="G27"/>
  <c i="132" r="C27"/>
  <c i="132" r="G26"/>
  <c i="132" r="R25"/>
  <c i="132" r="Q25"/>
  <c i="132" r="G25"/>
  <c i="132" r="R24"/>
  <c i="132" r="R26" s="1"/>
  <c i="132" r="Q24"/>
  <c i="132" r="G24"/>
  <c i="132" r="R23"/>
  <c i="132" r="Q23"/>
  <c i="132" r="G23"/>
  <c i="132" r="C23"/>
  <c i="132" r="R22"/>
  <c i="132" r="Q22"/>
  <c i="132" r="Q26" s="1"/>
  <c i="132" r="G22"/>
  <c i="132" r="G21"/>
  <c i="132" r="R20"/>
  <c i="132" r="Q20"/>
  <c i="132" r="G20"/>
  <c i="132" r="R19"/>
  <c i="132" r="R21" s="1"/>
  <c i="132" r="Q19"/>
  <c i="132" r="G19"/>
  <c i="132" r="R18"/>
  <c i="132" r="Q18"/>
  <c i="132" r="G18"/>
  <c i="132" r="C18"/>
  <c i="132" r="Q17"/>
  <c i="132" r="G17"/>
  <c i="132" r="R16"/>
  <c i="132" r="Q16"/>
  <c i="132" r="G16"/>
  <c i="132" r="C16"/>
  <c i="132" r="C28" s="1"/>
  <c i="132" r="R15"/>
  <c i="132" r="Q15"/>
  <c i="132" r="R14"/>
  <c i="132" r="R17" s="1"/>
  <c i="132" r="Q14"/>
  <c i="132" r="M14"/>
  <c i="132" r="L14"/>
  <c i="132" r="J14"/>
  <c i="132" r="I14"/>
  <c i="132" r="H14"/>
  <c i="132" r="F14"/>
  <c i="132" r="E14"/>
  <c i="132" r="Q13"/>
  <c i="132" r="G13"/>
  <c i="132" r="R12"/>
  <c i="132" r="Q12"/>
  <c i="132" r="G12"/>
  <c i="132" r="C12"/>
  <c i="132" r="R11"/>
  <c i="132" r="Q11"/>
  <c i="132" r="G11"/>
  <c i="132" r="R10"/>
  <c i="132" r="Q10"/>
  <c i="132" r="G10"/>
  <c i="132" r="R9"/>
  <c i="132" r="R13" s="1"/>
  <c i="132" r="Q9"/>
  <c i="132" r="G9"/>
  <c i="132" r="G8"/>
  <c i="132" r="C8"/>
  <c i="132" r="R7"/>
  <c i="132" r="Q7"/>
  <c i="132" r="Q8" s="1"/>
  <c i="132" r="G7"/>
  <c i="132" r="R6"/>
  <c i="132" r="R8" s="1"/>
  <c i="132" r="Q6"/>
  <c i="132" r="G6"/>
  <c i="132" r="G5"/>
  <c i="132" r="C5"/>
  <c i="132" r="R4"/>
  <c i="132" r="Q4"/>
  <c i="132" r="Q5" s="1"/>
  <c i="132" r="G4"/>
  <c i="132" r="R3"/>
  <c i="132" r="Q3"/>
  <c i="132" r="G3"/>
  <c i="132" r="C3"/>
  <c i="132" r="R2"/>
  <c i="132" r="R5" s="1"/>
  <c i="132" r="Q2"/>
  <c i="132" r="G2"/>
  <c i="132" r="C2"/>
  <c i="132" r="C14" s="1"/>
  <c i="131" r="H35"/>
  <c i="131" r="R31"/>
  <c i="131" r="Q31"/>
  <c i="131" r="R30"/>
  <c i="131" r="Q30"/>
  <c i="131" r="R29"/>
  <c i="131" r="Q29"/>
  <c i="131" r="I29"/>
  <c i="131" r="E29"/>
  <c i="131" r="R28"/>
  <c i="131" r="Q28"/>
  <c i="131" r="M28"/>
  <c i="131" r="M29" s="1"/>
  <c i="131" r="L28"/>
  <c i="131" r="J28"/>
  <c i="131" r="J29" s="1"/>
  <c i="131" r="I28"/>
  <c i="131" r="G28"/>
  <c i="131" r="F28"/>
  <c i="131" r="F29" s="1"/>
  <c i="131" r="E28"/>
  <c i="131" r="R27"/>
  <c i="131" r="Q27"/>
  <c i="131" r="G27"/>
  <c i="131" r="C27"/>
  <c i="131" r="R26"/>
  <c i="131" r="G26"/>
  <c i="131" r="R25"/>
  <c i="131" r="Q25"/>
  <c i="131" r="G25"/>
  <c i="131" r="R24"/>
  <c i="131" r="Q24"/>
  <c i="131" r="G24"/>
  <c i="131" r="R23"/>
  <c i="131" r="Q23"/>
  <c i="131" r="G23"/>
  <c i="131" r="C23"/>
  <c i="131" r="R22"/>
  <c i="131" r="Q22"/>
  <c i="131" r="Q26" s="1"/>
  <c i="131" r="G22"/>
  <c i="131" r="R21"/>
  <c i="131" r="G21"/>
  <c i="131" r="R20"/>
  <c i="131" r="Q20"/>
  <c i="131" r="Q21" s="1"/>
  <c i="131" r="G20"/>
  <c i="131" r="R19"/>
  <c i="131" r="Q19"/>
  <c i="131" r="G19"/>
  <c i="131" r="R18"/>
  <c i="131" r="Q18"/>
  <c i="131" r="G18"/>
  <c i="131" r="C18"/>
  <c i="131" r="G17"/>
  <c i="131" r="R16"/>
  <c i="131" r="Q16"/>
  <c i="131" r="G16"/>
  <c i="131" r="C16"/>
  <c i="131" r="C28" s="1"/>
  <c i="131" r="Q15"/>
  <c i="131" r="R14"/>
  <c i="131" r="R17" s="1"/>
  <c i="131" r="Q14"/>
  <c i="131" r="M14"/>
  <c i="131" r="L14"/>
  <c i="131" r="H14" s="1"/>
  <c i="131" r="J14"/>
  <c i="131" r="I14"/>
  <c i="131" r="F14"/>
  <c i="131" r="E14"/>
  <c i="131" r="R13"/>
  <c i="131" r="G13"/>
  <c i="131" r="R12"/>
  <c i="131" r="Q12"/>
  <c i="131" r="G12"/>
  <c i="131" r="C12"/>
  <c i="131" r="R11"/>
  <c i="131" r="Q11"/>
  <c i="131" r="G11"/>
  <c i="131" r="R10"/>
  <c i="131" r="Q10"/>
  <c i="131" r="G10"/>
  <c i="131" r="G14" s="1"/>
  <c i="131" r="R9"/>
  <c i="131" r="Q9"/>
  <c i="131" r="G9"/>
  <c i="131" r="R8"/>
  <c i="131" r="G8"/>
  <c i="131" r="C8"/>
  <c i="131" r="R7"/>
  <c i="131" r="Q7"/>
  <c i="131" r="G7"/>
  <c i="131" r="R6"/>
  <c i="131" r="Q6"/>
  <c i="131" r="Q8" s="1"/>
  <c i="131" r="G6"/>
  <c i="131" r="G5"/>
  <c i="131" r="C5"/>
  <c i="131" r="R4"/>
  <c i="131" r="Q4"/>
  <c i="131" r="G4"/>
  <c i="131" r="R3"/>
  <c i="131" r="Q3"/>
  <c i="131" r="G3"/>
  <c i="131" r="C3"/>
  <c i="131" r="R2"/>
  <c i="131" r="R5" s="1"/>
  <c i="131" r="Q2"/>
  <c i="131" r="Q5" s="1"/>
  <c i="131" r="G2"/>
  <c i="131" r="C2"/>
  <c i="131" r="C14" s="1"/>
  <c i="130" r="H35"/>
  <c i="130" r="R31"/>
  <c i="130" r="Q31"/>
  <c i="130" r="R30"/>
  <c i="130" r="Q30"/>
  <c i="130" r="R29"/>
  <c i="130" r="Q29"/>
  <c i="130" r="J29"/>
  <c i="130" r="F29"/>
  <c i="130" r="R28"/>
  <c i="130" r="Q28"/>
  <c i="130" r="M28"/>
  <c i="130" r="L28"/>
  <c i="130" r="L29" s="1"/>
  <c i="130" r="J28"/>
  <c i="130" r="I28"/>
  <c i="130" r="H28"/>
  <c i="130" r="F28"/>
  <c i="130" r="E28"/>
  <c i="130" r="R27"/>
  <c i="130" r="Q27"/>
  <c i="130" r="G27"/>
  <c i="130" r="C27"/>
  <c i="130" r="C28" s="1"/>
  <c i="130" r="G26"/>
  <c i="130" r="R25"/>
  <c i="130" r="Q25"/>
  <c i="130" r="G25"/>
  <c i="130" r="R24"/>
  <c i="130" r="Q24"/>
  <c i="130" r="G24"/>
  <c i="130" r="R23"/>
  <c i="130" r="Q23"/>
  <c i="130" r="G23"/>
  <c i="130" r="C23"/>
  <c i="130" r="R22"/>
  <c i="130" r="R26" s="1"/>
  <c i="130" r="Q22"/>
  <c i="130" r="G22"/>
  <c i="130" r="G21"/>
  <c i="130" r="R20"/>
  <c i="130" r="Q20"/>
  <c i="130" r="G20"/>
  <c i="130" r="R19"/>
  <c i="130" r="Q19"/>
  <c i="130" r="G19"/>
  <c i="130" r="R18"/>
  <c i="130" r="Q18"/>
  <c i="130" r="G18"/>
  <c i="130" r="C18"/>
  <c i="130" r="G17"/>
  <c i="130" r="R16"/>
  <c i="130" r="Q16"/>
  <c i="130" r="G16"/>
  <c i="130" r="C16"/>
  <c i="130" r="Q15"/>
  <c i="130" r="R14"/>
  <c i="130" r="R17" s="1"/>
  <c i="130" r="Q14"/>
  <c i="130" r="Q17" s="1"/>
  <c i="130" r="M14"/>
  <c i="130" r="L14"/>
  <c i="130" r="J14"/>
  <c i="130" r="I14"/>
  <c i="130" r="I29" s="1"/>
  <c i="130" r="H14"/>
  <c i="130" r="F14"/>
  <c i="130" r="E14"/>
  <c i="130" r="E29" s="1"/>
  <c i="130" r="G13"/>
  <c i="130" r="R12"/>
  <c i="130" r="Q12"/>
  <c i="130" r="G12"/>
  <c i="130" r="C12"/>
  <c i="130" r="R11"/>
  <c i="130" r="Q11"/>
  <c i="130" r="G11"/>
  <c i="130" r="R10"/>
  <c i="130" r="Q10"/>
  <c i="130" r="G10"/>
  <c i="130" r="R9"/>
  <c i="130" r="Q9"/>
  <c i="130" r="Q13" s="1"/>
  <c i="130" r="G9"/>
  <c i="130" r="G8"/>
  <c i="130" r="C8"/>
  <c i="130" r="C14" s="1"/>
  <c i="130" r="R7"/>
  <c i="130" r="Q7"/>
  <c i="130" r="G7"/>
  <c i="130" r="R6"/>
  <c i="130" r="R8" s="1"/>
  <c i="130" r="Q6"/>
  <c i="130" r="Q8" s="1"/>
  <c i="130" r="G6"/>
  <c i="130" r="G5"/>
  <c i="130" r="C5"/>
  <c i="130" r="R4"/>
  <c i="130" r="Q4"/>
  <c i="130" r="Q5" s="1"/>
  <c i="130" r="G4"/>
  <c i="130" r="R3"/>
  <c i="130" r="Q3"/>
  <c i="130" r="G3"/>
  <c i="130" r="C3"/>
  <c i="130" r="R2"/>
  <c i="130" r="R5" s="1"/>
  <c i="130" r="Q2"/>
  <c i="130" r="G2"/>
  <c i="130" r="G14" s="1"/>
  <c i="130" r="C2"/>
  <c i="129" r="H35"/>
  <c i="129" r="R31"/>
  <c i="129" r="R32" s="1"/>
  <c i="129" r="Q31"/>
  <c i="129" r="R30"/>
  <c i="129" r="Q30"/>
  <c i="129" r="R29"/>
  <c i="129" r="Q29"/>
  <c i="129" r="L29"/>
  <c i="129" r="R28"/>
  <c i="129" r="Q28"/>
  <c i="129" r="M28"/>
  <c i="129" r="M29" s="1"/>
  <c i="129" r="L28"/>
  <c i="129" r="H28" s="1"/>
  <c i="129" r="J28"/>
  <c i="129" r="J29" s="1"/>
  <c i="129" r="I28"/>
  <c i="129" r="F28"/>
  <c i="129" r="F29" s="1"/>
  <c i="129" r="E28"/>
  <c i="129" r="R27"/>
  <c i="129" r="Q27"/>
  <c i="129" r="G27"/>
  <c i="129" r="C27"/>
  <c i="129" r="G26"/>
  <c i="129" r="R25"/>
  <c i="129" r="Q25"/>
  <c i="129" r="G25"/>
  <c i="129" r="R24"/>
  <c i="129" r="R26" s="1"/>
  <c i="129" r="Q24"/>
  <c i="129" r="G24"/>
  <c i="129" r="R23"/>
  <c i="129" r="Q23"/>
  <c i="129" r="G23"/>
  <c i="129" r="C23"/>
  <c i="129" r="R22"/>
  <c i="129" r="Q22"/>
  <c i="129" r="Q26" s="1"/>
  <c i="129" r="G22"/>
  <c i="129" r="G21"/>
  <c i="129" r="R20"/>
  <c i="129" r="Q20"/>
  <c i="129" r="Q21" s="1"/>
  <c i="129" r="G20"/>
  <c i="129" r="R19"/>
  <c i="129" r="R21" s="1"/>
  <c i="129" r="Q19"/>
  <c i="129" r="G19"/>
  <c i="129" r="R18"/>
  <c i="129" r="Q18"/>
  <c i="129" r="G18"/>
  <c i="129" r="C18"/>
  <c i="129" r="G17"/>
  <c i="129" r="R16"/>
  <c i="129" r="Q16"/>
  <c i="129" r="G16"/>
  <c i="129" r="C16"/>
  <c i="129" r="C28" s="1"/>
  <c i="129" r="Q15"/>
  <c i="129" r="R14"/>
  <c i="129" r="R17" s="1"/>
  <c i="129" r="Q14"/>
  <c i="129" r="Q17" s="1"/>
  <c i="129" r="M14"/>
  <c i="129" r="L14"/>
  <c i="129" r="H14" s="1"/>
  <c i="129" r="J14"/>
  <c i="129" r="I14"/>
  <c i="129" r="F14"/>
  <c i="129" r="E14"/>
  <c i="129" r="G13"/>
  <c i="129" r="R12"/>
  <c i="129" r="Q12"/>
  <c i="129" r="G12"/>
  <c i="129" r="C12"/>
  <c i="129" r="R11"/>
  <c i="129" r="Q11"/>
  <c i="129" r="G11"/>
  <c i="129" r="R10"/>
  <c i="129" r="R13" s="1"/>
  <c i="129" r="Q10"/>
  <c i="129" r="G10"/>
  <c i="129" r="R9"/>
  <c i="129" r="Q9"/>
  <c i="129" r="Q13" s="1"/>
  <c i="129" r="G9"/>
  <c i="129" r="G8"/>
  <c i="129" r="C8"/>
  <c i="129" r="R7"/>
  <c i="129" r="R8" s="1"/>
  <c i="129" r="Q7"/>
  <c i="129" r="G7"/>
  <c i="129" r="R6"/>
  <c i="129" r="Q6"/>
  <c i="129" r="Q8" s="1"/>
  <c i="129" r="G6"/>
  <c i="129" r="R5"/>
  <c i="129" r="G5"/>
  <c i="129" r="C5"/>
  <c i="129" r="R4"/>
  <c i="129" r="Q4"/>
  <c i="129" r="G4"/>
  <c i="129" r="R3"/>
  <c i="129" r="Q3"/>
  <c i="129" r="G3"/>
  <c i="129" r="C3"/>
  <c i="129" r="R2"/>
  <c i="129" r="Q2"/>
  <c i="129" r="Q5" s="1"/>
  <c i="129" r="G2"/>
  <c i="129" r="C2"/>
  <c i="128" r="R31"/>
  <c i="128" r="Q31"/>
  <c i="128" r="R30"/>
  <c i="128" r="Q30"/>
  <c i="128" r="R29"/>
  <c i="128" r="Q29"/>
  <c i="128" r="R28"/>
  <c i="128" r="Q28"/>
  <c i="128" r="M28"/>
  <c i="128" r="L28"/>
  <c i="128" r="J28"/>
  <c i="128" r="I28"/>
  <c i="128" r="I29" s="1"/>
  <c i="128" r="H28"/>
  <c i="128" r="F28"/>
  <c i="128" r="F29" s="1"/>
  <c i="128" r="E28"/>
  <c i="128" r="E29" s="1"/>
  <c i="128" r="Q27"/>
  <c i="128" r="G27"/>
  <c i="128" r="C27"/>
  <c i="128" r="Q26"/>
  <c i="128" r="G26"/>
  <c i="128" r="R25"/>
  <c i="128" r="Q25"/>
  <c i="128" r="G25"/>
  <c i="128" r="R24"/>
  <c i="128" r="Q24"/>
  <c i="128" r="G24"/>
  <c i="128" r="R23"/>
  <c i="128" r="Q23"/>
  <c i="128" r="G23"/>
  <c i="128" r="C23"/>
  <c i="128" r="R22"/>
  <c i="128" r="R26" s="1"/>
  <c i="128" r="Q22"/>
  <c i="128" r="G22"/>
  <c i="128" r="Q21"/>
  <c i="128" r="G21"/>
  <c i="128" r="R20"/>
  <c i="128" r="Q20"/>
  <c i="128" r="G20"/>
  <c i="128" r="Q19"/>
  <c i="128" r="G19"/>
  <c i="128" r="R18"/>
  <c i="128" r="Q18"/>
  <c i="128" r="G18"/>
  <c i="128" r="C18"/>
  <c i="128" r="G17"/>
  <c i="128" r="R16"/>
  <c i="128" r="Q16"/>
  <c i="128" r="G16"/>
  <c i="128" r="C16"/>
  <c i="128" r="C28" s="1"/>
  <c i="128" r="Q15"/>
  <c i="128" r="R14"/>
  <c i="128" r="R17" s="1"/>
  <c i="128" r="Q14"/>
  <c i="128" r="J14"/>
  <c i="128" r="I14"/>
  <c i="128" r="F14"/>
  <c i="128" r="E14"/>
  <c i="128" r="M13"/>
  <c i="128" r="L13"/>
  <c i="128" r="H13" s="1"/>
  <c i="128" r="J13"/>
  <c i="128" r="G13"/>
  <c i="128" r="K13" s="1"/>
  <c i="128" r="R12"/>
  <c i="128" r="Q12"/>
  <c i="128" r="M12"/>
  <c i="128" r="M14" s="1"/>
  <c i="128" r="M29" s="1"/>
  <c i="128" r="L12"/>
  <c i="128" r="L14" s="1"/>
  <c i="128" r="H14" s="1"/>
  <c i="128" r="J12"/>
  <c i="128" r="G12"/>
  <c i="128" r="K12" s="1"/>
  <c i="128" r="C12"/>
  <c i="128" r="R11"/>
  <c i="128" r="Q11"/>
  <c i="128" r="G11"/>
  <c i="128" r="R10"/>
  <c i="128" r="Q10"/>
  <c i="128" r="Q13" s="1"/>
  <c i="128" r="G10"/>
  <c i="128" r="R9"/>
  <c i="128" r="Q9"/>
  <c i="128" r="G9"/>
  <c i="128" r="G8"/>
  <c i="128" r="C8"/>
  <c i="128" r="R7"/>
  <c i="128" r="Q7"/>
  <c i="128" r="Q8" s="1"/>
  <c i="128" r="G7"/>
  <c i="128" r="R6"/>
  <c i="128" r="R8" s="1"/>
  <c i="128" r="Q6"/>
  <c i="128" r="G6"/>
  <c i="128" r="G5"/>
  <c i="128" r="C5"/>
  <c i="128" r="R4"/>
  <c i="128" r="Q4"/>
  <c i="128" r="Q5" s="1"/>
  <c i="128" r="G4"/>
  <c i="128" r="R3"/>
  <c i="128" r="Q3"/>
  <c i="128" r="G3"/>
  <c i="128" r="C3"/>
  <c i="128" r="R2"/>
  <c i="128" r="R5" s="1"/>
  <c i="128" r="Q2"/>
  <c i="128" r="G2"/>
  <c i="128" r="C2"/>
  <c i="128" r="C14" s="1"/>
  <c i="127" r="H35"/>
  <c i="127" r="R31"/>
  <c i="127" r="Q31"/>
  <c i="127" r="R30"/>
  <c i="127" r="Q30"/>
  <c i="127" r="R29"/>
  <c i="127" r="Q29"/>
  <c i="127" r="L29"/>
  <c i="127" r="G29"/>
  <c i="127" r="R28"/>
  <c i="127" r="Q28"/>
  <c i="127" r="M28"/>
  <c i="127" r="M29" s="1"/>
  <c i="127" r="L28"/>
  <c i="127" r="H28" s="1"/>
  <c i="127" r="J28"/>
  <c i="127" r="J29" s="1"/>
  <c i="127" r="I28"/>
  <c i="127" r="F28"/>
  <c i="127" r="F29" s="1"/>
  <c i="127" r="E28"/>
  <c i="127" r="R27"/>
  <c i="127" r="Q27"/>
  <c i="127" r="G27"/>
  <c i="127" r="C27"/>
  <c i="127" r="G26"/>
  <c i="127" r="R25"/>
  <c i="127" r="Q25"/>
  <c i="127" r="G25"/>
  <c i="127" r="R24"/>
  <c i="127" r="R26" s="1"/>
  <c i="127" r="Q24"/>
  <c i="127" r="G24"/>
  <c i="127" r="R23"/>
  <c i="127" r="Q23"/>
  <c i="127" r="G23"/>
  <c i="127" r="C23"/>
  <c i="127" r="R22"/>
  <c i="127" r="Q22"/>
  <c i="127" r="Q26" s="1"/>
  <c i="127" r="G22"/>
  <c i="127" r="G21"/>
  <c i="127" r="R20"/>
  <c i="127" r="Q20"/>
  <c i="127" r="G20"/>
  <c i="127" r="R19"/>
  <c i="127" r="R21" s="1"/>
  <c i="127" r="Q19"/>
  <c i="127" r="G19"/>
  <c i="127" r="R18"/>
  <c i="127" r="Q18"/>
  <c i="127" r="G18"/>
  <c i="127" r="C18"/>
  <c i="127" r="G17"/>
  <c i="127" r="R16"/>
  <c i="127" r="Q16"/>
  <c i="127" r="G16"/>
  <c i="127" r="G28" s="1"/>
  <c i="127" r="C16"/>
  <c i="127" r="C28" s="1"/>
  <c i="127" r="Q15"/>
  <c i="127" r="R14"/>
  <c i="127" r="R17" s="1"/>
  <c i="127" r="Q14"/>
  <c i="127" r="Q17" s="1"/>
  <c i="127" r="M14"/>
  <c i="127" r="L14"/>
  <c i="127" r="H14" s="1"/>
  <c i="127" r="J14"/>
  <c i="127" r="I14"/>
  <c i="127" r="F14"/>
  <c i="127" r="E14"/>
  <c i="127" r="G13"/>
  <c i="127" r="R12"/>
  <c i="127" r="Q12"/>
  <c i="127" r="G12"/>
  <c i="127" r="C12"/>
  <c i="127" r="R11"/>
  <c i="127" r="Q11"/>
  <c i="127" r="G11"/>
  <c i="127" r="R10"/>
  <c i="127" r="R13" s="1"/>
  <c i="127" r="Q10"/>
  <c i="127" r="G10"/>
  <c i="127" r="R9"/>
  <c i="127" r="Q9"/>
  <c i="127" r="Q13" s="1"/>
  <c i="127" r="G9"/>
  <c i="127" r="G8"/>
  <c i="127" r="C8"/>
  <c i="127" r="R7"/>
  <c i="127" r="R8" s="1"/>
  <c i="127" r="Q7"/>
  <c i="127" r="G7"/>
  <c i="127" r="R6"/>
  <c i="127" r="Q6"/>
  <c i="127" r="Q8" s="1"/>
  <c i="127" r="G6"/>
  <c i="127" r="G5"/>
  <c i="127" r="C5"/>
  <c i="127" r="R4"/>
  <c i="127" r="R5" s="1"/>
  <c i="127" r="Q4"/>
  <c i="127" r="G4"/>
  <c i="127" r="R3"/>
  <c i="127" r="Q3"/>
  <c i="127" r="G3"/>
  <c i="127" r="C3"/>
  <c i="127" r="R2"/>
  <c i="127" r="Q2"/>
  <c i="127" r="Q5" s="1"/>
  <c i="127" r="G2"/>
  <c i="127" r="G14" s="1"/>
  <c i="127" r="C2"/>
  <c i="127" r="C14" s="1"/>
  <c i="124" r="H35"/>
  <c i="124" r="R31"/>
  <c i="124" r="Q31"/>
  <c i="124" r="Q32" s="1"/>
  <c i="124" r="R30"/>
  <c i="124" r="Q30"/>
  <c i="124" r="R29"/>
  <c i="124" r="Q29"/>
  <c i="124" r="M29"/>
  <c i="124" r="R28"/>
  <c i="124" r="Q28"/>
  <c i="124" r="M28"/>
  <c i="124" r="L28"/>
  <c i="124" r="H28" s="1"/>
  <c i="124" r="J28"/>
  <c i="124" r="J29" s="1"/>
  <c i="124" r="I28"/>
  <c i="124" r="F28"/>
  <c i="124" r="E28"/>
  <c i="124" r="R27"/>
  <c i="124" r="Q27"/>
  <c i="124" r="G27"/>
  <c i="124" r="C27"/>
  <c i="124" r="Q26"/>
  <c i="124" r="G26"/>
  <c i="124" r="R25"/>
  <c i="124" r="Q25"/>
  <c i="124" r="G25"/>
  <c i="124" r="R24"/>
  <c i="124" r="Q24"/>
  <c i="124" r="G24"/>
  <c i="124" r="R23"/>
  <c i="124" r="R32" s="1"/>
  <c i="124" r="Q23"/>
  <c i="124" r="G23"/>
  <c i="124" r="C23"/>
  <c i="124" r="R22"/>
  <c i="124" r="R26" s="1"/>
  <c i="124" r="Q22"/>
  <c i="124" r="G22"/>
  <c i="124" r="Q21"/>
  <c i="124" r="G21"/>
  <c i="124" r="R20"/>
  <c i="124" r="Q20"/>
  <c i="124" r="G20"/>
  <c i="124" r="R19"/>
  <c i="124" r="Q19"/>
  <c i="124" r="G19"/>
  <c i="124" r="R18"/>
  <c i="124" r="R21" s="1"/>
  <c i="124" r="Q18"/>
  <c i="124" r="G18"/>
  <c i="124" r="C18"/>
  <c i="124" r="R17"/>
  <c i="124" r="G17"/>
  <c i="124" r="R16"/>
  <c i="124" r="Q16"/>
  <c i="124" r="G16"/>
  <c i="124" r="G28" s="1"/>
  <c i="124" r="C16"/>
  <c i="124" r="C28" s="1"/>
  <c i="124" r="Q15"/>
  <c i="124" r="R14"/>
  <c i="124" r="Q14"/>
  <c i="124" r="Q17" s="1"/>
  <c i="124" r="M14"/>
  <c i="124" r="L14"/>
  <c i="124" r="H14" s="1"/>
  <c i="124" r="J14"/>
  <c i="124" r="I14"/>
  <c i="124" r="I29" s="1"/>
  <c i="124" r="F14"/>
  <c i="124" r="E14"/>
  <c i="124" r="E29" s="1"/>
  <c i="124" r="Q13"/>
  <c i="124" r="G13"/>
  <c i="124" r="R12"/>
  <c i="124" r="Q12"/>
  <c i="124" r="G12"/>
  <c i="124" r="C12"/>
  <c i="124" r="R11"/>
  <c i="124" r="Q11"/>
  <c i="124" r="G11"/>
  <c i="124" r="R10"/>
  <c i="124" r="Q10"/>
  <c i="124" r="G10"/>
  <c i="124" r="R9"/>
  <c i="124" r="R13" s="1"/>
  <c i="124" r="Q9"/>
  <c i="124" r="G9"/>
  <c i="124" r="G8"/>
  <c i="124" r="C8"/>
  <c i="124" r="R7"/>
  <c i="124" r="Q7"/>
  <c i="124" r="Q8" s="1"/>
  <c i="124" r="G7"/>
  <c i="124" r="R6"/>
  <c i="124" r="R8" s="1"/>
  <c i="124" r="Q6"/>
  <c i="124" r="G6"/>
  <c i="124" r="G5"/>
  <c i="124" r="C5"/>
  <c i="124" r="R4"/>
  <c i="124" r="Q4"/>
  <c i="124" r="Q5" s="1"/>
  <c i="124" r="G4"/>
  <c i="124" r="R3"/>
  <c i="124" r="Q3"/>
  <c i="124" r="G3"/>
  <c i="124" r="C3"/>
  <c i="124" r="R2"/>
  <c i="124" r="R5" s="1"/>
  <c i="124" r="Q2"/>
  <c i="124" r="G2"/>
  <c i="124" r="C2"/>
  <c i="123" r="H35"/>
  <c i="123" r="R31"/>
  <c i="123" r="R32" s="1"/>
  <c i="123" r="Q31"/>
  <c i="123" r="R30"/>
  <c i="123" r="Q30"/>
  <c i="123" r="R29"/>
  <c i="123" r="Q29"/>
  <c i="123" r="J29"/>
  <c i="123" r="I29"/>
  <c i="123" r="F29"/>
  <c i="123" r="E29"/>
  <c i="123" r="R28"/>
  <c i="123" r="Q28"/>
  <c i="123" r="M28"/>
  <c i="123" r="M29" s="1"/>
  <c i="123" r="L28"/>
  <c i="123" r="J28"/>
  <c i="123" r="I28"/>
  <c i="123" r="F28"/>
  <c i="123" r="E28"/>
  <c i="123" r="R27"/>
  <c i="123" r="Q27"/>
  <c i="123" r="G27"/>
  <c i="123" r="C27"/>
  <c i="123" r="R26"/>
  <c i="123" r="G26"/>
  <c i="123" r="R25"/>
  <c i="123" r="Q25"/>
  <c i="123" r="G25"/>
  <c i="123" r="R24"/>
  <c i="123" r="Q24"/>
  <c i="123" r="G24"/>
  <c i="123" r="G28" s="1"/>
  <c i="123" r="R23"/>
  <c i="123" r="Q23"/>
  <c i="123" r="G23"/>
  <c i="123" r="C23"/>
  <c i="123" r="R22"/>
  <c i="123" r="Q22"/>
  <c i="123" r="G22"/>
  <c i="123" r="R21"/>
  <c i="123" r="G21"/>
  <c i="123" r="R20"/>
  <c i="123" r="Q20"/>
  <c i="123" r="Q21" s="1"/>
  <c i="123" r="G20"/>
  <c i="123" r="R19"/>
  <c i="123" r="Q19"/>
  <c i="123" r="G19"/>
  <c i="123" r="R18"/>
  <c i="123" r="Q18"/>
  <c i="123" r="G18"/>
  <c i="123" r="C18"/>
  <c i="123" r="G17"/>
  <c i="123" r="R16"/>
  <c i="123" r="Q16"/>
  <c i="123" r="G16"/>
  <c i="123" r="C16"/>
  <c i="123" r="C28" s="1"/>
  <c i="123" r="Q15"/>
  <c i="123" r="R14"/>
  <c i="123" r="R17" s="1"/>
  <c i="123" r="Q14"/>
  <c i="123" r="Q17" s="1"/>
  <c i="123" r="M14"/>
  <c i="123" r="L14"/>
  <c i="123" r="H14" s="1"/>
  <c i="123" r="J14"/>
  <c i="123" r="I14"/>
  <c i="123" r="G14"/>
  <c i="123" r="F14"/>
  <c i="123" r="E14"/>
  <c i="123" r="R13"/>
  <c i="123" r="G13"/>
  <c i="123" r="R12"/>
  <c i="123" r="Q12"/>
  <c i="123" r="G12"/>
  <c i="123" r="C12"/>
  <c i="123" r="R11"/>
  <c i="123" r="Q11"/>
  <c i="123" r="G11"/>
  <c i="123" r="R10"/>
  <c i="123" r="Q10"/>
  <c i="123" r="G10"/>
  <c i="123" r="R9"/>
  <c i="123" r="Q9"/>
  <c i="123" r="Q13" s="1"/>
  <c i="123" r="G9"/>
  <c i="123" r="R8"/>
  <c i="123" r="G8"/>
  <c i="123" r="C8"/>
  <c i="123" r="R7"/>
  <c i="123" r="Q7"/>
  <c i="123" r="G7"/>
  <c i="123" r="R6"/>
  <c i="123" r="Q6"/>
  <c i="123" r="Q8" s="1"/>
  <c i="123" r="G6"/>
  <c i="123" r="G5"/>
  <c i="123" r="C5"/>
  <c i="123" r="R4"/>
  <c i="123" r="R5" s="1"/>
  <c i="123" r="Q4"/>
  <c i="123" r="G4"/>
  <c i="123" r="R3"/>
  <c i="123" r="Q3"/>
  <c i="123" r="G3"/>
  <c i="123" r="C3"/>
  <c i="123" r="R2"/>
  <c i="123" r="Q2"/>
  <c i="123" r="Q5" s="1"/>
  <c i="123" r="G2"/>
  <c i="123" r="C2"/>
  <c i="123" r="C14" s="1"/>
  <c i="122" r="H35"/>
  <c i="122" r="R31"/>
  <c i="122" r="Q31"/>
  <c i="122" r="R30"/>
  <c i="122" r="Q30"/>
  <c i="122" r="R29"/>
  <c i="122" r="Q29"/>
  <c i="122" r="J29"/>
  <c i="122" r="F29"/>
  <c i="122" r="R28"/>
  <c i="122" r="Q28"/>
  <c i="122" r="M28"/>
  <c i="122" r="M29" s="1"/>
  <c i="122" r="L28"/>
  <c i="122" r="J28"/>
  <c i="122" r="I28"/>
  <c i="122" r="H28"/>
  <c i="122" r="F28"/>
  <c i="122" r="E28"/>
  <c i="122" r="R27"/>
  <c i="122" r="Q27"/>
  <c i="122" r="G27"/>
  <c i="122" r="C27"/>
  <c i="122" r="G26"/>
  <c i="122" r="R25"/>
  <c i="122" r="Q25"/>
  <c i="122" r="G25"/>
  <c i="122" r="R24"/>
  <c i="122" r="Q24"/>
  <c i="122" r="G24"/>
  <c i="122" r="R23"/>
  <c i="122" r="Q23"/>
  <c i="122" r="G23"/>
  <c i="122" r="C23"/>
  <c i="122" r="R22"/>
  <c i="122" r="Q22"/>
  <c i="122" r="G22"/>
  <c i="122" r="G21"/>
  <c i="122" r="R20"/>
  <c i="122" r="Q20"/>
  <c i="122" r="G20"/>
  <c i="122" r="R19"/>
  <c i="122" r="Q19"/>
  <c i="122" r="Q21" s="1"/>
  <c i="122" r="G19"/>
  <c i="122" r="R18"/>
  <c i="122" r="R21" s="1"/>
  <c i="122" r="Q18"/>
  <c i="122" r="G18"/>
  <c i="122" r="C18"/>
  <c i="122" r="G17"/>
  <c i="122" r="R16"/>
  <c i="122" r="Q16"/>
  <c i="122" r="G16"/>
  <c i="122" r="C16"/>
  <c i="122" r="C28" s="1"/>
  <c i="122" r="R15"/>
  <c i="122" r="Q15"/>
  <c i="122" r="R14"/>
  <c i="122" r="R17" s="1"/>
  <c i="122" r="Q14"/>
  <c i="122" r="Q17" s="1"/>
  <c i="122" r="M14"/>
  <c i="122" r="L14"/>
  <c i="122" r="L29" s="1"/>
  <c i="122" r="H29" s="1"/>
  <c i="122" r="J14"/>
  <c i="122" r="I14"/>
  <c i="122" r="F14"/>
  <c i="122" r="E14"/>
  <c i="122" r="G13"/>
  <c i="122" r="R12"/>
  <c i="122" r="Q12"/>
  <c i="122" r="G12"/>
  <c i="122" r="C12"/>
  <c i="122" r="R11"/>
  <c i="122" r="Q11"/>
  <c i="122" r="G11"/>
  <c i="122" r="R10"/>
  <c i="122" r="Q10"/>
  <c i="122" r="G10"/>
  <c i="122" r="R9"/>
  <c i="122" r="R13" s="1"/>
  <c i="122" r="Q9"/>
  <c i="122" r="Q13" s="1"/>
  <c i="122" r="G9"/>
  <c i="122" r="G8"/>
  <c i="122" r="C8"/>
  <c i="122" r="R7"/>
  <c i="122" r="R8" s="1"/>
  <c i="122" r="Q7"/>
  <c i="122" r="G7"/>
  <c i="122" r="R6"/>
  <c i="122" r="Q6"/>
  <c i="122" r="Q8" s="1"/>
  <c i="122" r="G6"/>
  <c i="122" r="G5"/>
  <c i="122" r="C5"/>
  <c i="122" r="R4"/>
  <c i="122" r="R5" s="1"/>
  <c i="122" r="Q4"/>
  <c i="122" r="G4"/>
  <c i="122" r="G14" s="1"/>
  <c i="122" r="R3"/>
  <c i="122" r="Q3"/>
  <c i="122" r="G3"/>
  <c i="122" r="C3"/>
  <c i="122" r="R2"/>
  <c i="122" r="Q2"/>
  <c i="122" r="Q5" s="1"/>
  <c i="122" r="G2"/>
  <c i="122" r="C2"/>
  <c i="122" r="C14" s="1"/>
  <c i="121" r="H35"/>
  <c i="121" r="R31"/>
  <c i="121" r="Q31"/>
  <c i="121" r="R30"/>
  <c i="121" r="Q30"/>
  <c i="121" r="R29"/>
  <c i="121" r="Q29"/>
  <c i="121" r="M29"/>
  <c i="121" r="R28"/>
  <c i="121" r="Q28"/>
  <c i="121" r="M28"/>
  <c i="121" r="L28"/>
  <c i="121" r="H28" s="1"/>
  <c i="121" r="J28"/>
  <c i="121" r="J29" s="1"/>
  <c i="121" r="I28"/>
  <c i="121" r="F28"/>
  <c i="121" r="F29" s="1"/>
  <c i="121" r="E28"/>
  <c i="121" r="R27"/>
  <c i="121" r="Q27"/>
  <c i="121" r="G27"/>
  <c i="121" r="C27"/>
  <c i="121" r="Q26"/>
  <c i="121" r="G26"/>
  <c i="121" r="R25"/>
  <c i="121" r="Q25"/>
  <c i="121" r="G25"/>
  <c i="121" r="R24"/>
  <c i="121" r="Q24"/>
  <c i="121" r="G24"/>
  <c i="121" r="R23"/>
  <c i="121" r="Q23"/>
  <c i="121" r="G23"/>
  <c i="121" r="C23"/>
  <c i="121" r="R22"/>
  <c i="121" r="R26" s="1"/>
  <c i="121" r="Q22"/>
  <c i="121" r="G22"/>
  <c i="121" r="Q21"/>
  <c i="121" r="G21"/>
  <c i="121" r="R20"/>
  <c i="121" r="Q20"/>
  <c i="121" r="G20"/>
  <c i="121" r="R19"/>
  <c i="121" r="Q19"/>
  <c i="121" r="G19"/>
  <c i="121" r="R18"/>
  <c i="121" r="R21" s="1"/>
  <c i="121" r="Q18"/>
  <c i="121" r="G18"/>
  <c i="121" r="C18"/>
  <c i="121" r="R17"/>
  <c i="121" r="G17"/>
  <c i="121" r="R16"/>
  <c i="121" r="Q16"/>
  <c i="121" r="G16"/>
  <c i="121" r="C16"/>
  <c i="121" r="C28" s="1"/>
  <c i="121" r="R15"/>
  <c i="121" r="Q15"/>
  <c i="121" r="R14"/>
  <c i="121" r="Q14"/>
  <c i="121" r="M14"/>
  <c i="121" r="L14"/>
  <c i="121" r="H14" s="1"/>
  <c i="121" r="J14"/>
  <c i="121" r="I14"/>
  <c i="121" r="I29" s="1"/>
  <c i="121" r="F14"/>
  <c i="121" r="E14"/>
  <c i="121" r="E29" s="1"/>
  <c i="121" r="R13"/>
  <c i="121" r="G13"/>
  <c i="121" r="R12"/>
  <c i="121" r="Q12"/>
  <c i="121" r="G12"/>
  <c i="121" r="C12"/>
  <c i="121" r="R11"/>
  <c i="121" r="Q11"/>
  <c i="121" r="G11"/>
  <c i="121" r="R10"/>
  <c i="121" r="Q10"/>
  <c i="121" r="G10"/>
  <c i="121" r="G14" s="1"/>
  <c i="121" r="R9"/>
  <c i="121" r="Q9"/>
  <c i="121" r="G9"/>
  <c i="121" r="R8"/>
  <c i="121" r="G8"/>
  <c i="121" r="C8"/>
  <c i="121" r="R7"/>
  <c i="121" r="Q7"/>
  <c i="121" r="G7"/>
  <c i="121" r="R6"/>
  <c i="121" r="Q6"/>
  <c i="121" r="Q8" s="1"/>
  <c i="121" r="G6"/>
  <c i="121" r="G5"/>
  <c i="121" r="C5"/>
  <c i="121" r="R4"/>
  <c i="121" r="R5" s="1"/>
  <c i="121" r="Q4"/>
  <c i="121" r="Q5" s="1"/>
  <c i="121" r="G4"/>
  <c i="121" r="R3"/>
  <c i="121" r="Q3"/>
  <c i="121" r="G3"/>
  <c i="121" r="C3"/>
  <c i="121" r="R2"/>
  <c i="121" r="Q2"/>
  <c i="121" r="G2"/>
  <c i="121" r="C2"/>
  <c i="121" r="C14" s="1"/>
  <c i="120" r="H35"/>
  <c i="120" r="R31"/>
  <c i="120" r="Q31"/>
  <c i="120" r="R30"/>
  <c i="120" r="Q30"/>
  <c i="120" r="R29"/>
  <c i="120" r="Q29"/>
  <c i="120" r="J29"/>
  <c i="120" r="F29"/>
  <c i="120" r="R28"/>
  <c i="120" r="Q28"/>
  <c i="120" r="M28"/>
  <c i="120" r="M29" s="1"/>
  <c i="120" r="L28"/>
  <c i="120" r="J28"/>
  <c i="120" r="I28"/>
  <c i="120" r="I29" s="1"/>
  <c i="120" r="H28"/>
  <c i="120" r="F28"/>
  <c i="120" r="E28"/>
  <c i="120" r="E29" s="1"/>
  <c i="120" r="R27"/>
  <c i="120" r="Q27"/>
  <c i="120" r="G27"/>
  <c i="120" r="C27"/>
  <c i="120" r="C28" s="1"/>
  <c i="120" r="G26"/>
  <c i="120" r="R25"/>
  <c i="120" r="Q25"/>
  <c i="120" r="G25"/>
  <c i="120" r="R24"/>
  <c i="120" r="Q24"/>
  <c i="120" r="G24"/>
  <c i="120" r="R23"/>
  <c i="120" r="Q23"/>
  <c i="120" r="G23"/>
  <c i="120" r="C23"/>
  <c i="120" r="R22"/>
  <c i="120" r="R26" s="1"/>
  <c i="120" r="Q22"/>
  <c i="120" r="G22"/>
  <c i="120" r="G21"/>
  <c i="120" r="R20"/>
  <c i="120" r="Q20"/>
  <c i="120" r="G20"/>
  <c i="120" r="R19"/>
  <c i="120" r="Q19"/>
  <c i="120" r="G19"/>
  <c i="120" r="R18"/>
  <c i="120" r="Q18"/>
  <c i="120" r="G18"/>
  <c i="120" r="C18"/>
  <c i="120" r="G17"/>
  <c i="120" r="R16"/>
  <c i="120" r="Q16"/>
  <c i="120" r="G16"/>
  <c i="120" r="C16"/>
  <c i="120" r="R15"/>
  <c i="120" r="Q15"/>
  <c i="120" r="R14"/>
  <c i="120" r="R17" s="1"/>
  <c i="120" r="Q14"/>
  <c i="120" r="Q17" s="1"/>
  <c i="120" r="M14"/>
  <c i="120" r="L14"/>
  <c i="120" r="L29" s="1"/>
  <c i="120" r="J14"/>
  <c i="120" r="I14"/>
  <c i="120" r="H14"/>
  <c i="120" r="F14"/>
  <c i="120" r="E14"/>
  <c i="120" r="G13"/>
  <c i="120" r="R12"/>
  <c i="120" r="Q12"/>
  <c i="120" r="G12"/>
  <c i="120" r="C12"/>
  <c i="120" r="R11"/>
  <c i="120" r="Q11"/>
  <c i="120" r="G11"/>
  <c i="120" r="R10"/>
  <c i="120" r="Q10"/>
  <c i="120" r="G10"/>
  <c i="120" r="R9"/>
  <c i="120" r="Q9"/>
  <c i="120" r="Q13" s="1"/>
  <c i="120" r="G9"/>
  <c i="120" r="G8"/>
  <c i="120" r="C8"/>
  <c i="120" r="R7"/>
  <c i="120" r="Q7"/>
  <c i="120" r="G7"/>
  <c i="120" r="R6"/>
  <c i="120" r="R8" s="1"/>
  <c i="120" r="Q6"/>
  <c i="120" r="Q8" s="1"/>
  <c i="120" r="G6"/>
  <c i="120" r="R5"/>
  <c i="120" r="G5"/>
  <c i="120" r="C5"/>
  <c i="120" r="R4"/>
  <c i="120" r="Q4"/>
  <c i="120" r="G4"/>
  <c i="120" r="R3"/>
  <c i="120" r="Q3"/>
  <c i="120" r="G3"/>
  <c i="120" r="C3"/>
  <c i="120" r="R2"/>
  <c i="120" r="Q2"/>
  <c i="120" r="Q5" s="1"/>
  <c i="120" r="G2"/>
  <c i="120" r="G14" s="1"/>
  <c i="120" r="C2"/>
  <c i="119" r="H35"/>
  <c i="119" r="R31"/>
  <c i="119" r="Q31"/>
  <c i="119" r="R30"/>
  <c i="119" r="Q30"/>
  <c i="119" r="R29"/>
  <c i="119" r="Q29"/>
  <c i="119" r="M29"/>
  <c i="119" r="R28"/>
  <c i="119" r="Q28"/>
  <c i="119" r="M28"/>
  <c i="119" r="L28"/>
  <c i="119" r="H28" s="1"/>
  <c i="119" r="J28"/>
  <c i="119" r="J29" s="1"/>
  <c i="119" r="I28"/>
  <c i="119" r="F28"/>
  <c i="119" r="F29" s="1"/>
  <c i="119" r="E28"/>
  <c i="119" r="R27"/>
  <c i="119" r="Q27"/>
  <c i="119" r="G27"/>
  <c i="119" r="C27"/>
  <c i="119" r="Q26"/>
  <c i="119" r="G26"/>
  <c i="119" r="R25"/>
  <c i="119" r="Q25"/>
  <c i="119" r="G25"/>
  <c i="119" r="R24"/>
  <c i="119" r="Q24"/>
  <c i="119" r="G24"/>
  <c i="119" r="R23"/>
  <c i="119" r="Q23"/>
  <c i="119" r="G23"/>
  <c i="119" r="C23"/>
  <c i="119" r="R22"/>
  <c i="119" r="R26" s="1"/>
  <c i="119" r="Q22"/>
  <c i="119" r="G22"/>
  <c i="119" r="Q21"/>
  <c i="119" r="G21"/>
  <c i="119" r="R20"/>
  <c i="119" r="Q20"/>
  <c i="119" r="G20"/>
  <c i="119" r="R19"/>
  <c i="119" r="Q19"/>
  <c i="119" r="G19"/>
  <c i="119" r="R18"/>
  <c i="119" r="R21" s="1"/>
  <c i="119" r="Q18"/>
  <c i="119" r="G18"/>
  <c i="119" r="C18"/>
  <c i="119" r="R17"/>
  <c i="119" r="G17"/>
  <c i="119" r="R16"/>
  <c i="119" r="Q16"/>
  <c i="119" r="G16"/>
  <c i="119" r="C16"/>
  <c i="119" r="C28" s="1"/>
  <c i="119" r="R15"/>
  <c i="119" r="Q15"/>
  <c i="119" r="R14"/>
  <c i="119" r="Q14"/>
  <c i="119" r="Q17" s="1"/>
  <c i="119" r="M14"/>
  <c i="119" r="L14"/>
  <c i="119" r="H14" s="1"/>
  <c i="119" r="J14"/>
  <c i="119" r="I14"/>
  <c i="119" r="I29" s="1"/>
  <c i="119" r="F14"/>
  <c i="119" r="E14"/>
  <c i="119" r="E29" s="1"/>
  <c i="119" r="R13"/>
  <c i="119" r="G13"/>
  <c i="119" r="R12"/>
  <c i="119" r="Q12"/>
  <c i="119" r="G12"/>
  <c i="119" r="C12"/>
  <c i="119" r="R11"/>
  <c i="119" r="Q11"/>
  <c i="119" r="G11"/>
  <c i="119" r="R10"/>
  <c i="119" r="Q10"/>
  <c i="119" r="G10"/>
  <c i="119" r="R9"/>
  <c i="119" r="Q9"/>
  <c i="119" r="G9"/>
  <c i="119" r="G8"/>
  <c i="119" r="C8"/>
  <c i="119" r="R7"/>
  <c i="119" r="R8" s="1"/>
  <c i="119" r="Q7"/>
  <c i="119" r="G7"/>
  <c i="119" r="R6"/>
  <c i="119" r="Q6"/>
  <c i="119" r="Q8" s="1"/>
  <c i="119" r="G6"/>
  <c i="119" r="G5"/>
  <c i="119" r="C5"/>
  <c i="119" r="R4"/>
  <c i="119" r="Q4"/>
  <c i="119" r="G4"/>
  <c i="119" r="G14" s="1"/>
  <c i="119" r="R3"/>
  <c i="119" r="Q3"/>
  <c i="119" r="G3"/>
  <c i="119" r="C3"/>
  <c i="119" r="R2"/>
  <c i="119" r="R5" s="1"/>
  <c i="119" r="Q2"/>
  <c i="119" r="Q5" s="1"/>
  <c i="119" r="G2"/>
  <c i="119" r="C2"/>
  <c i="119" r="C14" s="1"/>
  <c i="115" r="H35"/>
  <c i="115" r="R31"/>
  <c i="115" r="Q31"/>
  <c i="115" r="R30"/>
  <c i="115" r="Q30"/>
  <c i="115" r="R29"/>
  <c i="115" r="Q29"/>
  <c i="115" r="J29"/>
  <c i="115" r="F29"/>
  <c i="115" r="R28"/>
  <c i="115" r="Q28"/>
  <c i="115" r="M28"/>
  <c i="115" r="M29" s="1"/>
  <c i="115" r="L28"/>
  <c i="115" r="L29" s="1"/>
  <c i="115" r="J28"/>
  <c i="115" r="I28"/>
  <c i="115" r="H28"/>
  <c i="115" r="F28"/>
  <c i="115" r="E28"/>
  <c i="115" r="R27"/>
  <c i="115" r="Q27"/>
  <c i="115" r="G27"/>
  <c i="115" r="C27"/>
  <c i="115" r="C28" s="1"/>
  <c i="115" r="G26"/>
  <c i="115" r="R25"/>
  <c i="115" r="R26" s="1"/>
  <c i="115" r="Q25"/>
  <c i="115" r="G25"/>
  <c i="115" r="R24"/>
  <c i="115" r="Q24"/>
  <c i="115" r="G24"/>
  <c i="115" r="R23"/>
  <c i="115" r="Q23"/>
  <c i="115" r="G23"/>
  <c i="115" r="C23"/>
  <c i="115" r="R22"/>
  <c i="115" r="Q22"/>
  <c i="115" r="Q26" s="1"/>
  <c i="115" r="G22"/>
  <c i="115" r="G21"/>
  <c i="115" r="R20"/>
  <c i="115" r="R21" s="1"/>
  <c i="115" r="Q20"/>
  <c i="115" r="Q21" s="1"/>
  <c i="115" r="G20"/>
  <c i="115" r="R19"/>
  <c i="115" r="Q19"/>
  <c i="115" r="G19"/>
  <c i="115" r="R18"/>
  <c i="115" r="Q18"/>
  <c i="115" r="G18"/>
  <c i="115" r="C18"/>
  <c i="115" r="G17"/>
  <c i="115" r="R16"/>
  <c i="115" r="Q16"/>
  <c i="115" r="G16"/>
  <c i="115" r="G28" s="1"/>
  <c i="115" r="G29" s="1"/>
  <c i="115" r="C16"/>
  <c i="115" r="R15"/>
  <c i="115" r="Q15"/>
  <c i="115" r="R14"/>
  <c i="115" r="R17" s="1"/>
  <c i="115" r="Q14"/>
  <c i="115" r="Q17" s="1"/>
  <c i="115" r="M14"/>
  <c i="115" r="L14"/>
  <c i="115" r="J14"/>
  <c i="115" r="I14"/>
  <c i="115" r="I29" s="1"/>
  <c i="115" r="H14"/>
  <c i="115" r="F14"/>
  <c i="115" r="E14"/>
  <c i="115" r="E29" s="1"/>
  <c i="115" r="G13"/>
  <c i="115" r="R12"/>
  <c i="115" r="Q12"/>
  <c i="115" r="G12"/>
  <c i="115" r="C12"/>
  <c i="115" r="R11"/>
  <c i="115" r="Q11"/>
  <c i="115" r="G11"/>
  <c i="115" r="R10"/>
  <c i="115" r="Q10"/>
  <c i="115" r="G10"/>
  <c i="115" r="R9"/>
  <c i="115" r="R13" s="1"/>
  <c i="115" r="Q9"/>
  <c i="115" r="Q13" s="1"/>
  <c i="115" r="G9"/>
  <c i="115" r="G8"/>
  <c i="115" r="C8"/>
  <c i="115" r="R7"/>
  <c i="115" r="Q7"/>
  <c i="115" r="G7"/>
  <c i="115" r="R6"/>
  <c i="115" r="R8" s="1"/>
  <c i="115" r="Q6"/>
  <c i="115" r="Q8" s="1"/>
  <c i="115" r="G6"/>
  <c i="115" r="G5"/>
  <c i="115" r="C5"/>
  <c i="115" r="R4"/>
  <c i="115" r="R5" s="1"/>
  <c i="115" r="Q4"/>
  <c i="115" r="G4"/>
  <c i="115" r="R3"/>
  <c i="115" r="Q3"/>
  <c i="115" r="G3"/>
  <c i="115" r="C3"/>
  <c i="115" r="R2"/>
  <c i="115" r="Q2"/>
  <c i="115" r="Q5" s="1"/>
  <c i="115" r="G2"/>
  <c i="115" r="G14" s="1"/>
  <c i="115" r="C2"/>
  <c i="115" r="C14" s="1"/>
  <c i="114" r="H35"/>
  <c i="114" r="R31"/>
  <c i="114" r="Q31"/>
  <c i="114" r="R30"/>
  <c i="114" r="Q30"/>
  <c i="114" r="R29"/>
  <c i="114" r="Q29"/>
  <c i="114" r="I29"/>
  <c i="114" r="E29"/>
  <c i="114" r="R28"/>
  <c i="114" r="Q28"/>
  <c i="114" r="M28"/>
  <c i="114" r="L28"/>
  <c i="114" r="J28"/>
  <c i="114" r="J29" s="1"/>
  <c i="114" r="I28"/>
  <c i="114" r="G28"/>
  <c i="114" r="F28"/>
  <c i="114" r="F29" s="1"/>
  <c i="114" r="E28"/>
  <c i="114" r="R27"/>
  <c i="114" r="Q27"/>
  <c i="114" r="G27"/>
  <c i="114" r="C27"/>
  <c i="114" r="R26"/>
  <c i="114" r="G26"/>
  <c i="114" r="R25"/>
  <c i="114" r="Q25"/>
  <c i="114" r="Q26" s="1"/>
  <c i="114" r="G25"/>
  <c i="114" r="R24"/>
  <c i="114" r="Q24"/>
  <c i="114" r="G24"/>
  <c i="114" r="R23"/>
  <c i="114" r="Q23"/>
  <c i="114" r="G23"/>
  <c i="114" r="C23"/>
  <c i="114" r="R22"/>
  <c i="114" r="Q22"/>
  <c i="114" r="G22"/>
  <c i="114" r="R21"/>
  <c i="114" r="G21"/>
  <c i="114" r="R20"/>
  <c i="114" r="Q20"/>
  <c i="114" r="Q21" s="1"/>
  <c i="114" r="G20"/>
  <c i="114" r="R19"/>
  <c i="114" r="Q19"/>
  <c i="114" r="G19"/>
  <c i="114" r="R18"/>
  <c i="114" r="Q18"/>
  <c i="114" r="G18"/>
  <c i="114" r="C18"/>
  <c i="114" r="G17"/>
  <c i="114" r="R16"/>
  <c i="114" r="Q16"/>
  <c i="114" r="G16"/>
  <c i="114" r="C16"/>
  <c i="114" r="C28" s="1"/>
  <c i="114" r="R15"/>
  <c i="114" r="R17" s="1"/>
  <c i="114" r="Q15"/>
  <c i="114" r="R14"/>
  <c i="114" r="Q14"/>
  <c i="114" r="Q17" s="1"/>
  <c i="114" r="M14"/>
  <c i="114" r="M29" s="1"/>
  <c i="114" r="L14"/>
  <c i="114" r="J14"/>
  <c i="114" r="I14"/>
  <c i="114" r="H14"/>
  <c i="114" r="F14"/>
  <c i="114" r="E14"/>
  <c i="114" r="G13"/>
  <c i="114" r="R12"/>
  <c i="114" r="Q12"/>
  <c i="114" r="G12"/>
  <c i="114" r="C12"/>
  <c i="114" r="R11"/>
  <c i="114" r="R13" s="1"/>
  <c i="114" r="Q11"/>
  <c i="114" r="G11"/>
  <c i="114" r="R10"/>
  <c i="114" r="Q10"/>
  <c i="114" r="G10"/>
  <c i="114" r="R9"/>
  <c i="114" r="Q9"/>
  <c i="114" r="G9"/>
  <c i="114" r="G8"/>
  <c i="114" r="C8"/>
  <c i="114" r="C14" s="1"/>
  <c i="114" r="R7"/>
  <c i="114" r="Q7"/>
  <c i="114" r="G7"/>
  <c i="114" r="R6"/>
  <c i="114" r="R8" s="1"/>
  <c i="114" r="Q6"/>
  <c i="114" r="Q8" s="1"/>
  <c i="114" r="G6"/>
  <c i="114" r="G5"/>
  <c i="114" r="C5"/>
  <c i="114" r="R4"/>
  <c i="114" r="Q4"/>
  <c i="114" r="Q5" s="1"/>
  <c i="114" r="G4"/>
  <c i="114" r="R3"/>
  <c i="114" r="Q3"/>
  <c i="114" r="G3"/>
  <c i="114" r="C3"/>
  <c i="114" r="R2"/>
  <c i="114" r="R5" s="1"/>
  <c i="114" r="Q2"/>
  <c i="114" r="G2"/>
  <c i="114" r="C2"/>
  <c i="113" r="H35"/>
  <c i="113" r="R31"/>
  <c i="113" r="Q31"/>
  <c i="113" r="R30"/>
  <c i="113" r="Q30"/>
  <c i="113" r="R29"/>
  <c i="113" r="Q29"/>
  <c i="113" r="M29"/>
  <c i="113" r="R28"/>
  <c i="113" r="Q28"/>
  <c i="113" r="M28"/>
  <c i="113" r="L28"/>
  <c i="113" r="H28" s="1"/>
  <c i="113" r="J28"/>
  <c i="113" r="J29" s="1"/>
  <c i="113" r="I28"/>
  <c i="113" r="I29" s="1"/>
  <c i="113" r="F28"/>
  <c i="113" r="F29" s="1"/>
  <c i="113" r="E28"/>
  <c i="113" r="E29" s="1"/>
  <c i="113" r="R27"/>
  <c i="113" r="Q27"/>
  <c i="113" r="G27"/>
  <c i="113" r="C27"/>
  <c i="113" r="Q26"/>
  <c i="113" r="G26"/>
  <c i="113" r="R25"/>
  <c i="113" r="Q25"/>
  <c i="113" r="G25"/>
  <c i="113" r="R24"/>
  <c i="113" r="Q24"/>
  <c i="113" r="G24"/>
  <c i="113" r="R23"/>
  <c i="113" r="Q23"/>
  <c i="113" r="G23"/>
  <c i="113" r="C23"/>
  <c i="113" r="R22"/>
  <c i="113" r="R26" s="1"/>
  <c i="113" r="Q22"/>
  <c i="113" r="G22"/>
  <c i="113" r="Q21"/>
  <c i="113" r="G21"/>
  <c i="113" r="R20"/>
  <c i="113" r="Q20"/>
  <c i="113" r="G20"/>
  <c i="113" r="R19"/>
  <c i="113" r="Q19"/>
  <c i="113" r="G19"/>
  <c i="113" r="R18"/>
  <c i="113" r="R21" s="1"/>
  <c i="113" r="Q18"/>
  <c i="113" r="G18"/>
  <c i="113" r="C18"/>
  <c i="113" r="R17"/>
  <c i="113" r="G17"/>
  <c i="113" r="R16"/>
  <c i="113" r="Q16"/>
  <c i="113" r="G16"/>
  <c i="113" r="G28" s="1"/>
  <c i="113" r="G29" s="1"/>
  <c i="113" r="C16"/>
  <c i="113" r="C28" s="1"/>
  <c i="113" r="R15"/>
  <c i="113" r="Q15"/>
  <c i="113" r="Q17" s="1"/>
  <c i="113" r="R14"/>
  <c i="113" r="Q14"/>
  <c i="113" r="M14"/>
  <c i="113" r="L14"/>
  <c i="113" r="J14"/>
  <c i="113" r="I14"/>
  <c i="113" r="F14"/>
  <c i="113" r="E14"/>
  <c i="113" r="R13"/>
  <c i="113" r="G13"/>
  <c i="113" r="R12"/>
  <c i="113" r="Q12"/>
  <c i="113" r="G12"/>
  <c i="113" r="C12"/>
  <c i="113" r="R11"/>
  <c i="113" r="Q11"/>
  <c i="113" r="Q13" s="1"/>
  <c i="113" r="G11"/>
  <c i="113" r="R10"/>
  <c i="113" r="Q10"/>
  <c i="113" r="G10"/>
  <c i="113" r="R9"/>
  <c i="113" r="Q9"/>
  <c i="113" r="G9"/>
  <c i="113" r="R8"/>
  <c i="113" r="G8"/>
  <c i="113" r="C8"/>
  <c i="113" r="R7"/>
  <c i="113" r="Q7"/>
  <c i="113" r="G7"/>
  <c i="113" r="R6"/>
  <c i="113" r="Q6"/>
  <c i="113" r="G6"/>
  <c i="113" r="G14" s="1"/>
  <c i="113" r="G5"/>
  <c i="113" r="C5"/>
  <c i="113" r="R4"/>
  <c i="113" r="Q4"/>
  <c i="113" r="G4"/>
  <c i="113" r="R3"/>
  <c i="113" r="Q3"/>
  <c i="113" r="G3"/>
  <c i="113" r="C3"/>
  <c i="113" r="R2"/>
  <c i="113" r="R5" s="1"/>
  <c i="113" r="Q2"/>
  <c i="113" r="Q5" s="1"/>
  <c i="113" r="G2"/>
  <c i="113" r="C2"/>
  <c i="112" r="H35"/>
  <c i="112" r="R31"/>
  <c i="112" r="Q31"/>
  <c i="112" r="R30"/>
  <c i="112" r="Q30"/>
  <c i="112" r="R29"/>
  <c i="112" r="Q29"/>
  <c i="112" r="L29"/>
  <c i="112" r="G29"/>
  <c i="112" r="R28"/>
  <c i="112" r="Q28"/>
  <c i="112" r="M28"/>
  <c i="112" r="L28"/>
  <c i="112" r="H28" s="1"/>
  <c i="112" r="J28"/>
  <c i="112" r="I28"/>
  <c i="112" r="I29" s="1"/>
  <c i="112" r="F28"/>
  <c i="112" r="F29" s="1"/>
  <c i="112" r="E28"/>
  <c i="112" r="E29" s="1"/>
  <c i="112" r="R27"/>
  <c i="112" r="Q27"/>
  <c i="112" r="G27"/>
  <c i="112" r="C27"/>
  <c i="112" r="G26"/>
  <c i="112" r="R25"/>
  <c i="112" r="Q25"/>
  <c i="112" r="G25"/>
  <c i="112" r="R24"/>
  <c i="112" r="Q24"/>
  <c i="112" r="G24"/>
  <c i="112" r="R23"/>
  <c i="112" r="Q23"/>
  <c i="112" r="G23"/>
  <c i="112" r="C23"/>
  <c i="112" r="R22"/>
  <c i="112" r="R26" s="1"/>
  <c i="112" r="Q22"/>
  <c i="112" r="Q26" s="1"/>
  <c i="112" r="G22"/>
  <c i="112" r="G21"/>
  <c i="112" r="R20"/>
  <c i="112" r="Q20"/>
  <c i="112" r="G20"/>
  <c i="112" r="R19"/>
  <c i="112" r="R21" s="1"/>
  <c i="112" r="Q19"/>
  <c i="112" r="G19"/>
  <c i="112" r="R18"/>
  <c i="112" r="Q18"/>
  <c i="112" r="G18"/>
  <c i="112" r="C18"/>
  <c i="112" r="Q17"/>
  <c i="112" r="G17"/>
  <c i="112" r="R16"/>
  <c i="112" r="Q16"/>
  <c i="112" r="G16"/>
  <c i="112" r="G28" s="1"/>
  <c i="112" r="C16"/>
  <c i="112" r="C28" s="1"/>
  <c i="112" r="R15"/>
  <c i="112" r="Q15"/>
  <c i="112" r="R14"/>
  <c i="112" r="R17" s="1"/>
  <c i="112" r="Q14"/>
  <c i="112" r="M14"/>
  <c i="112" r="M29" s="1"/>
  <c i="2" r="E105" s="1"/>
  <c i="2" r="F105" s="1"/>
  <c i="112" r="L14"/>
  <c i="112" r="J14"/>
  <c i="112" r="I14"/>
  <c i="112" r="H14"/>
  <c i="112" r="F14"/>
  <c i="112" r="E14"/>
  <c i="112" r="Q13"/>
  <c i="112" r="G13"/>
  <c i="112" r="R12"/>
  <c i="112" r="Q12"/>
  <c i="112" r="G12"/>
  <c i="112" r="C12"/>
  <c i="112" r="R11"/>
  <c i="112" r="Q11"/>
  <c i="112" r="G11"/>
  <c i="112" r="R10"/>
  <c i="112" r="Q10"/>
  <c i="112" r="G10"/>
  <c i="112" r="R9"/>
  <c i="112" r="R13" s="1"/>
  <c i="112" r="Q9"/>
  <c i="112" r="G9"/>
  <c i="112" r="G8"/>
  <c i="112" r="C8"/>
  <c i="112" r="R7"/>
  <c i="112" r="Q7"/>
  <c i="112" r="Q8" s="1"/>
  <c i="112" r="G7"/>
  <c i="112" r="R6"/>
  <c i="112" r="R8" s="1"/>
  <c i="112" r="Q6"/>
  <c i="112" r="G6"/>
  <c i="112" r="G5"/>
  <c i="112" r="C5"/>
  <c i="112" r="R4"/>
  <c i="112" r="Q4"/>
  <c i="112" r="Q5" s="1"/>
  <c i="112" r="G4"/>
  <c i="112" r="R3"/>
  <c i="112" r="Q3"/>
  <c i="112" r="G3"/>
  <c i="112" r="C3"/>
  <c i="112" r="R2"/>
  <c i="112" r="R5" s="1"/>
  <c i="112" r="Q2"/>
  <c i="112" r="G2"/>
  <c i="112" r="G14" s="1"/>
  <c i="112" r="C2"/>
  <c i="118" r="C60"/>
  <c i="118" r="C59"/>
  <c i="118" r="C58"/>
  <c i="118" r="C57"/>
  <c i="118" r="C56"/>
  <c i="118" r="C55"/>
  <c i="118" r="C54"/>
  <c i="118" r="C53"/>
  <c i="118" r="C52"/>
  <c i="118" r="C51"/>
  <c i="118" r="C50"/>
  <c i="118" r="C49"/>
  <c i="118" r="D33"/>
  <c i="118" r="D32"/>
  <c i="118" r="D31"/>
  <c i="118" r="D30"/>
  <c i="118" r="D29"/>
  <c i="118" r="D28"/>
  <c i="118" r="D27"/>
  <c i="118" r="D26"/>
  <c i="118" r="D25"/>
  <c i="118" r="C9"/>
  <c i="118" r="B9"/>
  <c i="118" r="D9" s="1"/>
  <c i="118" r="D8"/>
  <c i="118" r="D7"/>
  <c i="111" r="H35"/>
  <c i="111" r="N32"/>
  <c i="111" r="R31"/>
  <c i="111" r="Q31"/>
  <c i="111" r="N31"/>
  <c i="111" r="R30"/>
  <c i="111" r="Q30"/>
  <c i="111" r="N30"/>
  <c i="111" r="R29"/>
  <c i="111" r="Q29"/>
  <c i="111" r="M29"/>
  <c i="2" r="E104" s="1"/>
  <c i="111" r="R28"/>
  <c i="111" r="R32" s="1"/>
  <c i="111" r="Q28"/>
  <c i="111" r="M28"/>
  <c i="111" r="L28"/>
  <c i="111" r="J28"/>
  <c i="111" r="I28"/>
  <c i="111" r="I29" s="1"/>
  <c i="111" r="G28"/>
  <c i="111" r="F28"/>
  <c i="111" r="E28"/>
  <c i="111" r="E29" s="1"/>
  <c i="111" r="R27"/>
  <c i="111" r="Q27"/>
  <c i="111" r="N27"/>
  <c i="111" r="G27"/>
  <c i="111" r="C27"/>
  <c i="111" r="N26"/>
  <c i="111" r="G26"/>
  <c i="111" r="R25"/>
  <c i="111" r="Q25"/>
  <c i="111" r="N25"/>
  <c i="111" r="G25"/>
  <c i="111" r="R24"/>
  <c i="111" r="Q24"/>
  <c i="111" r="N24"/>
  <c i="111" r="G24"/>
  <c i="111" r="R23"/>
  <c i="111" r="Q23"/>
  <c i="111" r="N23"/>
  <c i="111" r="G23"/>
  <c i="111" r="C23"/>
  <c i="111" r="R22"/>
  <c i="111" r="R26" s="1"/>
  <c i="111" r="Q22"/>
  <c i="111" r="Q26" s="1"/>
  <c i="111" r="N22"/>
  <c i="111" r="G22"/>
  <c i="111" r="N21"/>
  <c i="111" r="G21"/>
  <c i="111" r="R20"/>
  <c i="111" r="Q20"/>
  <c i="111" r="Q21" s="1"/>
  <c i="111" r="N20"/>
  <c i="111" r="G20"/>
  <c i="111" r="R19"/>
  <c i="111" r="Q19"/>
  <c i="111" r="N19"/>
  <c i="111" r="G19"/>
  <c i="111" r="R18"/>
  <c i="111" r="R21" s="1"/>
  <c i="111" r="Q18"/>
  <c i="111" r="N18"/>
  <c i="111" r="G18"/>
  <c i="111" r="C18"/>
  <c i="111" r="N17"/>
  <c i="111" r="G17"/>
  <c i="111" r="R16"/>
  <c i="111" r="Q16"/>
  <c i="111" r="N16"/>
  <c i="111" r="G16"/>
  <c i="111" r="C16"/>
  <c i="111" r="R15"/>
  <c i="111" r="Q15"/>
  <c i="111" r="N15"/>
  <c i="111" r="R14"/>
  <c i="111" r="Q14"/>
  <c i="111" r="Q17" s="1"/>
  <c i="111" r="M14"/>
  <c i="111" r="L14"/>
  <c i="111" r="N14" s="1"/>
  <c i="111" r="J14"/>
  <c i="111" r="J29" s="1"/>
  <c i="111" r="I14"/>
  <c i="111" r="H14"/>
  <c i="111" r="F14"/>
  <c i="111" r="F29" s="1"/>
  <c i="111" r="E14"/>
  <c i="111" r="N13"/>
  <c i="111" r="G13"/>
  <c i="111" r="R12"/>
  <c i="111" r="Q12"/>
  <c i="111" r="Q13" s="1"/>
  <c i="111" r="N12"/>
  <c i="111" r="G12"/>
  <c i="111" r="C12"/>
  <c i="111" r="R11"/>
  <c i="111" r="Q11"/>
  <c i="111" r="N11"/>
  <c i="111" r="G11"/>
  <c i="111" r="R10"/>
  <c i="111" r="Q10"/>
  <c i="111" r="N10"/>
  <c i="111" r="G10"/>
  <c i="111" r="R9"/>
  <c i="111" r="R13" s="1"/>
  <c i="111" r="Q9"/>
  <c i="111" r="N9"/>
  <c i="111" r="G9"/>
  <c i="111" r="R8"/>
  <c i="111" r="N8"/>
  <c i="111" r="G8"/>
  <c i="111" r="C8"/>
  <c i="111" r="R7"/>
  <c i="111" r="Q7"/>
  <c i="111" r="N7"/>
  <c i="111" r="G7"/>
  <c i="111" r="R6"/>
  <c i="111" r="Q6"/>
  <c i="111" r="Q8" s="1"/>
  <c i="111" r="N6"/>
  <c i="111" r="G6"/>
  <c i="111" r="N5"/>
  <c i="111" r="G5"/>
  <c i="111" r="C5"/>
  <c i="111" r="R4"/>
  <c i="111" r="Q4"/>
  <c i="111" r="N4"/>
  <c i="111" r="G4"/>
  <c i="111" r="R3"/>
  <c i="111" r="Q3"/>
  <c i="111" r="N3"/>
  <c i="111" r="G3"/>
  <c i="111" r="C3"/>
  <c i="111" r="C14" s="1"/>
  <c i="111" r="R2"/>
  <c i="111" r="R5" s="1"/>
  <c i="111" r="Q2"/>
  <c i="111" r="Q5" s="1"/>
  <c i="111" r="N2"/>
  <c i="111" r="G2"/>
  <c i="111" r="C2"/>
  <c i="110" r="H35"/>
  <c i="110" r="N32"/>
  <c i="110" r="R31"/>
  <c i="110" r="Q31"/>
  <c i="110" r="N31"/>
  <c i="110" r="R30"/>
  <c i="110" r="Q30"/>
  <c i="110" r="N30"/>
  <c i="110" r="R29"/>
  <c i="110" r="Q29"/>
  <c i="110" r="J29"/>
  <c i="110" r="R28"/>
  <c i="110" r="Q28"/>
  <c i="110" r="M28"/>
  <c i="110" r="L28"/>
  <c i="110" r="J28"/>
  <c i="110" r="I28"/>
  <c i="110" r="I29" s="1"/>
  <c i="110" r="G28"/>
  <c i="110" r="F28"/>
  <c i="110" r="E28"/>
  <c i="110" r="R27"/>
  <c i="110" r="Q27"/>
  <c i="110" r="N27"/>
  <c i="110" r="G27"/>
  <c i="110" r="C27"/>
  <c i="110" r="N26"/>
  <c i="110" r="G26"/>
  <c i="110" r="R25"/>
  <c i="110" r="Q25"/>
  <c i="110" r="N25"/>
  <c i="110" r="G25"/>
  <c i="110" r="R24"/>
  <c i="110" r="Q24"/>
  <c i="110" r="N24"/>
  <c i="110" r="G24"/>
  <c i="110" r="R23"/>
  <c i="110" r="Q23"/>
  <c i="110" r="Q26" s="1"/>
  <c i="110" r="N23"/>
  <c i="110" r="G23"/>
  <c i="110" r="C23"/>
  <c i="110" r="R22"/>
  <c i="110" r="R26" s="1"/>
  <c i="110" r="Q22"/>
  <c i="110" r="N22"/>
  <c i="110" r="G22"/>
  <c i="110" r="N21"/>
  <c i="110" r="G21"/>
  <c i="110" r="R20"/>
  <c i="110" r="Q20"/>
  <c i="110" r="Q21" s="1"/>
  <c i="110" r="N20"/>
  <c i="110" r="G20"/>
  <c i="110" r="R19"/>
  <c i="110" r="Q19"/>
  <c i="110" r="N19"/>
  <c i="110" r="G19"/>
  <c i="110" r="R18"/>
  <c i="110" r="R21" s="1"/>
  <c i="110" r="Q18"/>
  <c i="110" r="N18"/>
  <c i="110" r="G18"/>
  <c i="110" r="C18"/>
  <c i="110" r="N17"/>
  <c i="110" r="G17"/>
  <c i="110" r="R16"/>
  <c i="110" r="Q16"/>
  <c i="110" r="N16"/>
  <c i="110" r="G16"/>
  <c i="110" r="C16"/>
  <c i="110" r="C28" s="1"/>
  <c i="110" r="R15"/>
  <c i="110" r="Q15"/>
  <c i="110" r="N15"/>
  <c i="110" r="R14"/>
  <c i="110" r="Q14"/>
  <c i="110" r="Q17" s="1"/>
  <c i="110" r="M14"/>
  <c i="110" r="L14"/>
  <c i="110" r="L29" s="1"/>
  <c i="110" r="J14"/>
  <c i="110" r="I14"/>
  <c i="110" r="F14"/>
  <c i="110" r="F29" s="1"/>
  <c i="2" r="B103" s="1"/>
  <c i="110" r="E14"/>
  <c i="110" r="E29" s="1"/>
  <c i="110" r="R13"/>
  <c i="110" r="N13"/>
  <c i="110" r="G13"/>
  <c i="110" r="R12"/>
  <c i="110" r="Q12"/>
  <c i="110" r="N12"/>
  <c i="110" r="G12"/>
  <c i="110" r="C12"/>
  <c i="110" r="R11"/>
  <c i="110" r="Q11"/>
  <c i="110" r="N11"/>
  <c i="110" r="G11"/>
  <c i="110" r="R10"/>
  <c i="110" r="Q10"/>
  <c i="110" r="N10"/>
  <c i="110" r="G10"/>
  <c i="110" r="R9"/>
  <c i="110" r="Q9"/>
  <c i="110" r="Q13" s="1"/>
  <c i="110" r="N9"/>
  <c i="110" r="G9"/>
  <c i="110" r="Q8"/>
  <c i="110" r="N8"/>
  <c i="110" r="G8"/>
  <c i="110" r="C8"/>
  <c i="110" r="R7"/>
  <c i="110" r="Q7"/>
  <c i="110" r="N7"/>
  <c i="110" r="G7"/>
  <c i="110" r="R6"/>
  <c i="110" r="R8" s="1"/>
  <c i="110" r="Q6"/>
  <c i="110" r="N6"/>
  <c i="110" r="G6"/>
  <c i="110" r="R5"/>
  <c i="110" r="N5"/>
  <c i="110" r="G5"/>
  <c i="110" r="C5"/>
  <c i="110" r="R4"/>
  <c i="110" r="Q4"/>
  <c i="110" r="N4"/>
  <c i="110" r="G4"/>
  <c i="110" r="R3"/>
  <c i="110" r="Q3"/>
  <c i="110" r="N3"/>
  <c i="110" r="G3"/>
  <c i="110" r="G14" s="1"/>
  <c i="110" r="C3"/>
  <c i="110" r="R2"/>
  <c i="110" r="Q2"/>
  <c i="110" r="Q5" s="1"/>
  <c i="110" r="N2"/>
  <c i="110" r="G2"/>
  <c i="110" r="C2"/>
  <c i="110" r="C14" s="1"/>
  <c i="109" r="H35"/>
  <c i="109" r="R31"/>
  <c i="109" r="Q31"/>
  <c i="109" r="R30"/>
  <c i="109" r="Q30"/>
  <c i="109" r="R29"/>
  <c i="109" r="Q29"/>
  <c i="109" r="L29"/>
  <c i="109" r="I29"/>
  <c i="109" r="F29"/>
  <c i="109" r="R28"/>
  <c i="109" r="Q28"/>
  <c i="109" r="M28"/>
  <c i="109" r="M29" s="1"/>
  <c i="109" r="L28"/>
  <c i="109" r="J28"/>
  <c i="109" r="I28"/>
  <c i="109" r="F28"/>
  <c i="109" r="E28"/>
  <c i="109" r="E29" s="1"/>
  <c i="109" r="R27"/>
  <c i="109" r="Q27"/>
  <c i="109" r="G27"/>
  <c i="109" r="C27"/>
  <c i="109" r="G26"/>
  <c i="109" r="R25"/>
  <c i="109" r="Q25"/>
  <c i="109" r="G25"/>
  <c i="109" r="R24"/>
  <c i="109" r="R26" s="1"/>
  <c i="109" r="Q24"/>
  <c i="109" r="G24"/>
  <c i="109" r="R23"/>
  <c i="109" r="Q23"/>
  <c i="109" r="G23"/>
  <c i="109" r="C23"/>
  <c i="109" r="R22"/>
  <c i="109" r="Q22"/>
  <c i="109" r="Q26" s="1"/>
  <c i="109" r="G22"/>
  <c i="109" r="G21"/>
  <c i="109" r="R20"/>
  <c i="109" r="Q20"/>
  <c i="109" r="Q21" s="1"/>
  <c i="109" r="G20"/>
  <c i="109" r="R19"/>
  <c i="109" r="R21" s="1"/>
  <c i="109" r="Q19"/>
  <c i="109" r="G19"/>
  <c i="109" r="R18"/>
  <c i="109" r="Q18"/>
  <c i="109" r="G18"/>
  <c i="109" r="C18"/>
  <c i="109" r="Q17"/>
  <c i="109" r="G17"/>
  <c i="109" r="R16"/>
  <c i="109" r="Q16"/>
  <c i="109" r="G16"/>
  <c i="109" r="G28" s="1"/>
  <c i="109" r="C16"/>
  <c i="109" r="C28" s="1"/>
  <c i="109" r="R15"/>
  <c i="109" r="Q15"/>
  <c i="109" r="R14"/>
  <c i="109" r="R17" s="1"/>
  <c i="109" r="Q14"/>
  <c i="109" r="M14"/>
  <c i="109" r="L14"/>
  <c i="109" r="J14"/>
  <c i="109" r="I14"/>
  <c i="109" r="F14"/>
  <c i="109" r="E14"/>
  <c i="109" r="G13"/>
  <c i="109" r="R12"/>
  <c i="109" r="Q12"/>
  <c i="109" r="G12"/>
  <c i="109" r="C12"/>
  <c i="109" r="R11"/>
  <c i="109" r="Q11"/>
  <c i="109" r="G11"/>
  <c i="109" r="R10"/>
  <c i="109" r="R13" s="1"/>
  <c i="109" r="Q10"/>
  <c i="109" r="G10"/>
  <c i="109" r="R9"/>
  <c i="109" r="Q9"/>
  <c i="109" r="Q13" s="1"/>
  <c i="109" r="G9"/>
  <c i="109" r="G8"/>
  <c i="109" r="C8"/>
  <c i="109" r="R7"/>
  <c i="109" r="R8" s="1"/>
  <c i="109" r="Q7"/>
  <c i="109" r="G7"/>
  <c i="109" r="R6"/>
  <c i="109" r="Q6"/>
  <c i="109" r="Q8" s="1"/>
  <c i="109" r="G6"/>
  <c i="109" r="R5"/>
  <c i="109" r="G5"/>
  <c i="109" r="C5"/>
  <c i="109" r="R4"/>
  <c i="109" r="Q4"/>
  <c i="109" r="G4"/>
  <c i="109" r="R3"/>
  <c i="109" r="Q3"/>
  <c i="109" r="G3"/>
  <c i="109" r="C3"/>
  <c i="109" r="R2"/>
  <c i="109" r="Q2"/>
  <c i="109" r="Q5" s="1"/>
  <c i="109" r="G2"/>
  <c i="109" r="C2"/>
  <c i="108" r="H35"/>
  <c i="108" r="R31"/>
  <c i="108" r="Q31"/>
  <c i="108" r="R30"/>
  <c i="108" r="Q30"/>
  <c i="108" r="R29"/>
  <c i="108" r="Q29"/>
  <c i="108" r="L29"/>
  <c i="108" r="I29"/>
  <c i="108" r="F29"/>
  <c i="108" r="R28"/>
  <c i="108" r="Q28"/>
  <c i="108" r="M28"/>
  <c i="108" r="M29" s="1"/>
  <c i="2" r="E101" s="1"/>
  <c i="108" r="L28"/>
  <c i="108" r="J28"/>
  <c i="108" r="I28"/>
  <c i="108" r="F28"/>
  <c i="108" r="E28"/>
  <c i="108" r="R27"/>
  <c i="108" r="Q27"/>
  <c i="108" r="G27"/>
  <c i="108" r="C27"/>
  <c i="108" r="G26"/>
  <c i="108" r="R25"/>
  <c i="108" r="Q25"/>
  <c i="108" r="G25"/>
  <c i="108" r="R24"/>
  <c i="108" r="R26" s="1"/>
  <c i="108" r="Q24"/>
  <c i="108" r="G24"/>
  <c i="108" r="R23"/>
  <c i="108" r="Q23"/>
  <c i="108" r="G23"/>
  <c i="108" r="C23"/>
  <c i="108" r="R22"/>
  <c i="108" r="Q22"/>
  <c i="108" r="Q26" s="1"/>
  <c i="108" r="G22"/>
  <c i="108" r="G21"/>
  <c i="108" r="R20"/>
  <c i="108" r="Q20"/>
  <c i="108" r="G20"/>
  <c i="108" r="R19"/>
  <c i="108" r="R21" s="1"/>
  <c i="108" r="Q19"/>
  <c i="108" r="G19"/>
  <c i="108" r="R18"/>
  <c i="108" r="Q18"/>
  <c i="108" r="G18"/>
  <c i="108" r="C18"/>
  <c i="108" r="Q17"/>
  <c i="108" r="G17"/>
  <c i="108" r="R16"/>
  <c i="108" r="Q16"/>
  <c i="108" r="G16"/>
  <c i="108" r="C16"/>
  <c i="108" r="C28" s="1"/>
  <c i="108" r="R15"/>
  <c i="108" r="Q15"/>
  <c i="108" r="R14"/>
  <c i="108" r="R17" s="1"/>
  <c i="108" r="Q14"/>
  <c i="108" r="M14"/>
  <c i="108" r="L14"/>
  <c i="108" r="J14"/>
  <c i="108" r="I14"/>
  <c i="108" r="F14"/>
  <c i="108" r="E14"/>
  <c i="108" r="G13"/>
  <c i="108" r="R12"/>
  <c i="108" r="Q12"/>
  <c i="108" r="G12"/>
  <c i="108" r="C12"/>
  <c i="108" r="R11"/>
  <c i="108" r="Q11"/>
  <c i="108" r="G11"/>
  <c i="108" r="R10"/>
  <c i="108" r="R13" s="1"/>
  <c i="108" r="Q10"/>
  <c i="108" r="G10"/>
  <c i="108" r="R9"/>
  <c i="108" r="Q9"/>
  <c i="108" r="Q13" s="1"/>
  <c i="108" r="G9"/>
  <c i="108" r="G8"/>
  <c i="108" r="C8"/>
  <c i="108" r="R7"/>
  <c i="108" r="R8" s="1"/>
  <c i="108" r="Q7"/>
  <c i="108" r="G7"/>
  <c i="108" r="R6"/>
  <c i="108" r="Q6"/>
  <c i="108" r="Q8" s="1"/>
  <c i="108" r="G6"/>
  <c i="108" r="G5"/>
  <c i="108" r="C5"/>
  <c i="108" r="R4"/>
  <c i="108" r="R5" s="1"/>
  <c i="108" r="Q4"/>
  <c i="108" r="G4"/>
  <c i="108" r="G14" s="1"/>
  <c i="108" r="R3"/>
  <c i="108" r="Q3"/>
  <c i="108" r="G3"/>
  <c i="108" r="C3"/>
  <c i="108" r="R2"/>
  <c i="108" r="Q2"/>
  <c i="108" r="Q5" s="1"/>
  <c i="108" r="G2"/>
  <c i="108" r="C2"/>
  <c i="108" r="C14" s="1"/>
  <c i="107" r="H35"/>
  <c i="107" r="R31"/>
  <c i="107" r="R32" s="1"/>
  <c i="107" r="Q31"/>
  <c i="107" r="R30"/>
  <c i="107" r="Q30"/>
  <c i="107" r="R29"/>
  <c i="107" r="Q29"/>
  <c i="107" r="L29"/>
  <c i="107" r="I29"/>
  <c i="107" r="F29"/>
  <c i="107" r="R28"/>
  <c i="107" r="Q28"/>
  <c i="107" r="M28"/>
  <c i="107" r="M29" s="1"/>
  <c i="107" r="L28"/>
  <c i="107" r="J28"/>
  <c i="107" r="I28"/>
  <c i="107" r="F28"/>
  <c i="107" r="E28"/>
  <c i="107" r="E29" s="1"/>
  <c i="107" r="R27"/>
  <c i="107" r="Q27"/>
  <c i="107" r="G27"/>
  <c i="107" r="C27"/>
  <c i="107" r="G26"/>
  <c i="107" r="R25"/>
  <c i="107" r="Q25"/>
  <c i="107" r="G25"/>
  <c i="107" r="R24"/>
  <c i="107" r="R26" s="1"/>
  <c i="107" r="Q24"/>
  <c i="107" r="G24"/>
  <c i="107" r="R23"/>
  <c i="107" r="Q23"/>
  <c i="107" r="G23"/>
  <c i="107" r="C23"/>
  <c i="107" r="R22"/>
  <c i="107" r="Q22"/>
  <c i="107" r="Q26" s="1"/>
  <c i="107" r="G22"/>
  <c i="107" r="G21"/>
  <c i="107" r="R20"/>
  <c i="107" r="Q20"/>
  <c i="107" r="G20"/>
  <c i="107" r="R19"/>
  <c i="107" r="R21" s="1"/>
  <c i="107" r="Q19"/>
  <c i="107" r="G19"/>
  <c i="107" r="R18"/>
  <c i="107" r="Q18"/>
  <c i="107" r="G18"/>
  <c i="107" r="C18"/>
  <c i="107" r="Q17"/>
  <c i="107" r="G17"/>
  <c i="107" r="R16"/>
  <c i="107" r="Q16"/>
  <c i="107" r="G16"/>
  <c i="107" r="C16"/>
  <c i="107" r="C28" s="1"/>
  <c i="107" r="R15"/>
  <c i="107" r="Q15"/>
  <c i="107" r="R14"/>
  <c i="107" r="R17" s="1"/>
  <c i="107" r="Q14"/>
  <c i="107" r="M14"/>
  <c i="107" r="L14"/>
  <c i="107" r="J14"/>
  <c i="107" r="I14"/>
  <c i="107" r="F14"/>
  <c i="107" r="E14"/>
  <c i="107" r="G13"/>
  <c i="107" r="R12"/>
  <c i="107" r="Q12"/>
  <c i="107" r="G12"/>
  <c i="107" r="C12"/>
  <c i="107" r="R11"/>
  <c i="107" r="Q11"/>
  <c i="107" r="G11"/>
  <c i="107" r="R10"/>
  <c i="107" r="R13" s="1"/>
  <c i="107" r="Q10"/>
  <c i="107" r="G10"/>
  <c i="107" r="R9"/>
  <c i="107" r="Q9"/>
  <c i="107" r="Q13" s="1"/>
  <c i="107" r="G9"/>
  <c i="107" r="G8"/>
  <c i="107" r="C8"/>
  <c i="107" r="R7"/>
  <c i="107" r="R8" s="1"/>
  <c i="107" r="Q7"/>
  <c i="107" r="G7"/>
  <c i="107" r="R6"/>
  <c i="107" r="Q6"/>
  <c i="107" r="Q8" s="1"/>
  <c i="107" r="G6"/>
  <c i="107" r="R5"/>
  <c i="107" r="G5"/>
  <c i="107" r="C5"/>
  <c i="107" r="R4"/>
  <c i="107" r="Q4"/>
  <c i="107" r="G4"/>
  <c i="107" r="R3"/>
  <c i="107" r="Q3"/>
  <c i="107" r="G3"/>
  <c i="107" r="C3"/>
  <c i="107" r="R2"/>
  <c i="107" r="Q2"/>
  <c i="107" r="Q5" s="1"/>
  <c i="107" r="G2"/>
  <c i="107" r="C2"/>
  <c i="106" r="H35"/>
  <c i="106" r="R31"/>
  <c i="106" r="Q31"/>
  <c i="106" r="R30"/>
  <c i="106" r="Q30"/>
  <c i="106" r="R29"/>
  <c i="106" r="Q29"/>
  <c i="106" r="L29"/>
  <c i="106" r="I29"/>
  <c i="106" r="F29"/>
  <c i="106" r="R28"/>
  <c i="106" r="Q28"/>
  <c i="106" r="M28"/>
  <c i="106" r="M29" s="1"/>
  <c i="2" r="E99" s="1"/>
  <c i="106" r="L28"/>
  <c i="106" r="J28"/>
  <c i="106" r="J29" s="1"/>
  <c i="106" r="I28"/>
  <c i="106" r="F28"/>
  <c i="106" r="E28"/>
  <c i="106" r="R27"/>
  <c i="106" r="Q27"/>
  <c i="106" r="G27"/>
  <c i="106" r="C27"/>
  <c i="106" r="G26"/>
  <c i="106" r="R25"/>
  <c i="106" r="Q25"/>
  <c i="106" r="G25"/>
  <c i="106" r="R24"/>
  <c i="106" r="R26" s="1"/>
  <c i="106" r="Q24"/>
  <c i="106" r="G24"/>
  <c i="106" r="R23"/>
  <c i="106" r="Q23"/>
  <c i="106" r="G23"/>
  <c i="106" r="C23"/>
  <c i="106" r="R22"/>
  <c i="106" r="Q22"/>
  <c i="106" r="Q26" s="1"/>
  <c i="106" r="G22"/>
  <c i="106" r="G21"/>
  <c i="106" r="R20"/>
  <c i="106" r="Q20"/>
  <c i="106" r="Q21" s="1"/>
  <c i="106" r="G20"/>
  <c i="106" r="R19"/>
  <c i="106" r="R21" s="1"/>
  <c i="106" r="Q19"/>
  <c i="106" r="G19"/>
  <c i="106" r="R18"/>
  <c i="106" r="Q18"/>
  <c i="106" r="G18"/>
  <c i="106" r="C18"/>
  <c i="106" r="Q17"/>
  <c i="106" r="G17"/>
  <c i="106" r="R16"/>
  <c i="106" r="Q16"/>
  <c i="106" r="G16"/>
  <c i="106" r="C16"/>
  <c i="106" r="C28" s="1"/>
  <c i="106" r="R15"/>
  <c i="106" r="Q15"/>
  <c i="106" r="R14"/>
  <c i="106" r="R17" s="1"/>
  <c i="106" r="Q14"/>
  <c i="106" r="M14"/>
  <c i="106" r="L14"/>
  <c i="106" r="J14"/>
  <c i="106" r="I14"/>
  <c i="106" r="F14"/>
  <c i="106" r="E14"/>
  <c i="106" r="G13"/>
  <c i="106" r="R12"/>
  <c i="106" r="Q12"/>
  <c i="106" r="G12"/>
  <c i="106" r="C12"/>
  <c i="106" r="R11"/>
  <c i="106" r="Q11"/>
  <c i="106" r="G11"/>
  <c i="106" r="R10"/>
  <c i="106" r="R13" s="1"/>
  <c i="106" r="Q10"/>
  <c i="106" r="G10"/>
  <c i="106" r="R9"/>
  <c i="106" r="Q9"/>
  <c i="106" r="Q13" s="1"/>
  <c i="106" r="G9"/>
  <c i="106" r="G8"/>
  <c i="106" r="C8"/>
  <c i="106" r="R7"/>
  <c i="106" r="R8" s="1"/>
  <c i="106" r="Q7"/>
  <c i="106" r="G7"/>
  <c i="106" r="R6"/>
  <c i="106" r="Q6"/>
  <c i="106" r="Q8" s="1"/>
  <c i="106" r="G6"/>
  <c i="106" r="G5"/>
  <c i="106" r="C5"/>
  <c i="106" r="R4"/>
  <c i="106" r="R5" s="1"/>
  <c i="106" r="Q4"/>
  <c i="106" r="G4"/>
  <c i="106" r="G14" s="1"/>
  <c i="106" r="R3"/>
  <c i="106" r="Q3"/>
  <c i="106" r="G3"/>
  <c i="106" r="C3"/>
  <c i="106" r="R2"/>
  <c i="106" r="Q2"/>
  <c i="106" r="Q5" s="1"/>
  <c i="106" r="G2"/>
  <c i="106" r="C2"/>
  <c i="106" r="C14" s="1"/>
  <c i="105" r="H35"/>
  <c i="105" r="R31"/>
  <c i="105" r="Q31"/>
  <c i="105" r="R30"/>
  <c i="105" r="Q30"/>
  <c i="105" r="R29"/>
  <c i="105" r="Q29"/>
  <c i="105" r="L29"/>
  <c i="105" r="I29"/>
  <c i="105" r="F29"/>
  <c i="105" r="R28"/>
  <c i="105" r="Q28"/>
  <c i="105" r="M28"/>
  <c i="105" r="M29" s="1"/>
  <c i="105" r="L28"/>
  <c i="105" r="J28"/>
  <c i="105" r="I28"/>
  <c i="105" r="F28"/>
  <c i="105" r="E28"/>
  <c i="105" r="R27"/>
  <c i="105" r="Q27"/>
  <c i="105" r="G27"/>
  <c i="105" r="C27"/>
  <c i="105" r="G26"/>
  <c i="105" r="R25"/>
  <c i="105" r="Q25"/>
  <c i="105" r="G25"/>
  <c i="105" r="R24"/>
  <c i="105" r="R26" s="1"/>
  <c i="105" r="Q24"/>
  <c i="105" r="G24"/>
  <c i="105" r="R23"/>
  <c i="105" r="Q23"/>
  <c i="105" r="G23"/>
  <c i="105" r="C23"/>
  <c i="105" r="R22"/>
  <c i="105" r="Q22"/>
  <c i="105" r="Q26" s="1"/>
  <c i="105" r="G22"/>
  <c i="105" r="G21"/>
  <c i="105" r="R20"/>
  <c i="105" r="Q20"/>
  <c i="105" r="Q21" s="1"/>
  <c i="105" r="G20"/>
  <c i="105" r="R19"/>
  <c i="105" r="R21" s="1"/>
  <c i="105" r="Q19"/>
  <c i="105" r="G19"/>
  <c i="105" r="R18"/>
  <c i="105" r="Q18"/>
  <c i="105" r="G18"/>
  <c i="105" r="C18"/>
  <c i="105" r="Q17"/>
  <c i="105" r="G17"/>
  <c i="105" r="R16"/>
  <c i="105" r="Q16"/>
  <c i="105" r="G16"/>
  <c i="105" r="G28" s="1"/>
  <c i="105" r="C16"/>
  <c i="105" r="C28" s="1"/>
  <c i="105" r="R15"/>
  <c i="105" r="Q15"/>
  <c i="105" r="R14"/>
  <c i="105" r="R17" s="1"/>
  <c i="105" r="Q14"/>
  <c i="105" r="M14"/>
  <c i="105" r="L14"/>
  <c i="105" r="J14"/>
  <c i="105" r="I14"/>
  <c i="105" r="F14"/>
  <c i="105" r="E14"/>
  <c i="105" r="G13"/>
  <c i="105" r="R12"/>
  <c i="105" r="Q12"/>
  <c i="105" r="G12"/>
  <c i="105" r="C12"/>
  <c i="105" r="R11"/>
  <c i="105" r="Q11"/>
  <c i="105" r="G11"/>
  <c i="105" r="R10"/>
  <c i="105" r="R13" s="1"/>
  <c i="105" r="Q10"/>
  <c i="105" r="G10"/>
  <c i="105" r="R9"/>
  <c i="105" r="Q9"/>
  <c i="105" r="Q13" s="1"/>
  <c i="105" r="G9"/>
  <c i="105" r="G8"/>
  <c i="105" r="C8"/>
  <c i="105" r="R7"/>
  <c i="105" r="R8" s="1"/>
  <c i="105" r="Q7"/>
  <c i="105" r="G7"/>
  <c i="105" r="R6"/>
  <c i="105" r="Q6"/>
  <c i="105" r="Q8" s="1"/>
  <c i="105" r="G6"/>
  <c i="105" r="R5"/>
  <c i="105" r="G5"/>
  <c i="105" r="C5"/>
  <c i="105" r="R4"/>
  <c i="105" r="Q4"/>
  <c i="105" r="G4"/>
  <c i="105" r="R3"/>
  <c i="105" r="Q3"/>
  <c i="105" r="G3"/>
  <c i="105" r="C3"/>
  <c i="105" r="R2"/>
  <c i="105" r="Q2"/>
  <c i="105" r="Q5" s="1"/>
  <c i="105" r="G2"/>
  <c i="105" r="C2"/>
  <c i="104" r="H35"/>
  <c i="104" r="R31"/>
  <c i="104" r="Q31"/>
  <c i="104" r="R30"/>
  <c i="104" r="Q30"/>
  <c i="104" r="R29"/>
  <c i="104" r="Q29"/>
  <c i="104" r="L29"/>
  <c i="104" r="I29"/>
  <c i="104" r="F29"/>
  <c i="104" r="R28"/>
  <c i="104" r="Q28"/>
  <c i="104" r="M28"/>
  <c i="104" r="M29" s="1"/>
  <c i="2" r="E97" s="1"/>
  <c i="104" r="L28"/>
  <c i="104" r="J28"/>
  <c i="104" r="I28"/>
  <c i="104" r="F28"/>
  <c i="104" r="E28"/>
  <c i="104" r="R27"/>
  <c i="104" r="Q27"/>
  <c i="104" r="G27"/>
  <c i="104" r="C27"/>
  <c i="104" r="G26"/>
  <c i="104" r="R25"/>
  <c i="104" r="Q25"/>
  <c i="104" r="G25"/>
  <c i="104" r="R24"/>
  <c i="104" r="R26" s="1"/>
  <c i="104" r="Q24"/>
  <c i="104" r="G24"/>
  <c i="104" r="R23"/>
  <c i="104" r="Q23"/>
  <c i="104" r="G23"/>
  <c i="104" r="C23"/>
  <c i="104" r="R22"/>
  <c i="104" r="Q22"/>
  <c i="104" r="Q26" s="1"/>
  <c i="104" r="G22"/>
  <c i="104" r="G21"/>
  <c i="104" r="R20"/>
  <c i="104" r="Q20"/>
  <c i="104" r="G20"/>
  <c i="104" r="R19"/>
  <c i="104" r="R21" s="1"/>
  <c i="104" r="Q19"/>
  <c i="104" r="G19"/>
  <c i="104" r="R18"/>
  <c i="104" r="Q18"/>
  <c i="104" r="G18"/>
  <c i="104" r="C18"/>
  <c i="104" r="Q17"/>
  <c i="104" r="G17"/>
  <c i="104" r="R16"/>
  <c i="104" r="Q16"/>
  <c i="104" r="G16"/>
  <c i="104" r="C16"/>
  <c i="104" r="C28" s="1"/>
  <c i="104" r="R15"/>
  <c i="104" r="Q15"/>
  <c i="104" r="R14"/>
  <c i="104" r="R17" s="1"/>
  <c i="104" r="Q14"/>
  <c i="104" r="M14"/>
  <c i="104" r="L14"/>
  <c i="104" r="J14"/>
  <c i="104" r="I14"/>
  <c i="104" r="F14"/>
  <c i="104" r="E14"/>
  <c i="104" r="G13"/>
  <c i="104" r="R12"/>
  <c i="104" r="Q12"/>
  <c i="104" r="G12"/>
  <c i="104" r="C12"/>
  <c i="104" r="R11"/>
  <c i="104" r="Q11"/>
  <c i="104" r="G11"/>
  <c i="104" r="R10"/>
  <c i="104" r="R13" s="1"/>
  <c i="104" r="Q10"/>
  <c i="104" r="G10"/>
  <c i="104" r="R9"/>
  <c i="104" r="Q9"/>
  <c i="104" r="Q13" s="1"/>
  <c i="104" r="G9"/>
  <c i="104" r="G8"/>
  <c i="104" r="C8"/>
  <c i="104" r="R7"/>
  <c i="104" r="R8" s="1"/>
  <c i="104" r="Q7"/>
  <c i="104" r="G7"/>
  <c i="104" r="R6"/>
  <c i="104" r="Q6"/>
  <c i="104" r="Q8" s="1"/>
  <c i="104" r="G6"/>
  <c i="104" r="G5"/>
  <c i="104" r="C5"/>
  <c i="104" r="R4"/>
  <c i="104" r="R5" s="1"/>
  <c i="104" r="Q4"/>
  <c i="104" r="G4"/>
  <c i="104" r="G14" s="1"/>
  <c i="104" r="R3"/>
  <c i="104" r="Q3"/>
  <c i="104" r="G3"/>
  <c i="104" r="C3"/>
  <c i="104" r="R2"/>
  <c i="104" r="Q2"/>
  <c i="104" r="Q5" s="1"/>
  <c i="104" r="G2"/>
  <c i="104" r="C2"/>
  <c i="104" r="C14" s="1"/>
  <c i="103" r="H35"/>
  <c i="103" r="R31"/>
  <c i="103" r="Q31"/>
  <c i="103" r="R30"/>
  <c i="103" r="Q30"/>
  <c i="103" r="R29"/>
  <c i="103" r="Q29"/>
  <c i="103" r="L29"/>
  <c i="2" r="D96" s="1"/>
  <c i="103" r="I29"/>
  <c i="103" r="F29"/>
  <c i="103" r="R28"/>
  <c i="103" r="Q28"/>
  <c i="103" r="M28"/>
  <c i="103" r="L28"/>
  <c i="103" r="J28"/>
  <c i="103" r="I28"/>
  <c i="103" r="F28"/>
  <c i="103" r="E28"/>
  <c i="103" r="R27"/>
  <c i="103" r="Q27"/>
  <c i="103" r="G27"/>
  <c i="103" r="C27"/>
  <c i="103" r="G26"/>
  <c i="103" r="G28" s="1"/>
  <c i="103" r="R25"/>
  <c i="103" r="Q25"/>
  <c i="103" r="G25"/>
  <c i="103" r="R24"/>
  <c i="103" r="R26" s="1"/>
  <c i="103" r="Q24"/>
  <c i="103" r="G24"/>
  <c i="103" r="R23"/>
  <c i="103" r="Q23"/>
  <c i="103" r="G23"/>
  <c i="103" r="C23"/>
  <c i="103" r="R22"/>
  <c i="103" r="Q22"/>
  <c i="103" r="Q26" s="1"/>
  <c i="103" r="G22"/>
  <c i="103" r="R21"/>
  <c i="103" r="G21"/>
  <c i="103" r="R20"/>
  <c i="103" r="Q20"/>
  <c i="103" r="G20"/>
  <c i="103" r="R19"/>
  <c i="103" r="Q19"/>
  <c i="103" r="G19"/>
  <c i="103" r="R18"/>
  <c i="103" r="Q18"/>
  <c i="103" r="G18"/>
  <c i="103" r="C18"/>
  <c i="103" r="Q17"/>
  <c i="103" r="G17"/>
  <c i="103" r="R16"/>
  <c i="103" r="Q16"/>
  <c i="103" r="G16"/>
  <c i="103" r="C16"/>
  <c i="103" r="C28" s="1"/>
  <c i="103" r="R15"/>
  <c i="103" r="Q15"/>
  <c i="103" r="R14"/>
  <c i="103" r="Q14"/>
  <c i="103" r="M14"/>
  <c i="103" r="L14"/>
  <c i="103" r="J14"/>
  <c i="103" r="I14"/>
  <c i="103" r="F14"/>
  <c i="103" r="E14"/>
  <c i="103" r="G13"/>
  <c i="103" r="R12"/>
  <c i="103" r="Q12"/>
  <c i="103" r="G12"/>
  <c i="103" r="C12"/>
  <c i="103" r="R11"/>
  <c i="103" r="Q11"/>
  <c i="103" r="G11"/>
  <c i="103" r="R10"/>
  <c i="103" r="R13" s="1"/>
  <c i="103" r="Q10"/>
  <c i="103" r="G10"/>
  <c i="103" r="R9"/>
  <c i="103" r="Q9"/>
  <c i="103" r="Q13" s="1"/>
  <c i="103" r="G9"/>
  <c i="103" r="R8"/>
  <c i="103" r="G8"/>
  <c i="103" r="C8"/>
  <c i="103" r="R7"/>
  <c i="103" r="Q7"/>
  <c i="103" r="G7"/>
  <c i="103" r="R6"/>
  <c i="103" r="Q6"/>
  <c i="103" r="Q8" s="1"/>
  <c i="103" r="G6"/>
  <c i="103" r="G5"/>
  <c i="103" r="C5"/>
  <c i="103" r="R4"/>
  <c i="103" r="R5" s="1"/>
  <c i="103" r="Q4"/>
  <c i="103" r="G4"/>
  <c i="103" r="G14" s="1"/>
  <c i="103" r="R3"/>
  <c i="103" r="Q3"/>
  <c i="103" r="G3"/>
  <c i="103" r="C3"/>
  <c i="103" r="R2"/>
  <c i="103" r="Q2"/>
  <c i="103" r="Q5" s="1"/>
  <c i="103" r="G2"/>
  <c i="103" r="C2"/>
  <c i="103" r="C14" s="1"/>
  <c i="98" r="H35"/>
  <c i="98" r="R31"/>
  <c i="98" r="Q31"/>
  <c i="98" r="R30"/>
  <c i="98" r="Q30"/>
  <c i="98" r="R29"/>
  <c i="98" r="Q29"/>
  <c i="98" r="L29"/>
  <c i="98" r="I29"/>
  <c i="98" r="F29"/>
  <c i="98" r="R28"/>
  <c i="98" r="Q28"/>
  <c i="98" r="M28"/>
  <c i="98" r="L28"/>
  <c i="98" r="J28"/>
  <c i="98" r="I28"/>
  <c i="98" r="F28"/>
  <c i="98" r="E28"/>
  <c i="98" r="R27"/>
  <c i="98" r="Q27"/>
  <c i="98" r="G27"/>
  <c i="98" r="C27"/>
  <c i="98" r="G26"/>
  <c i="98" r="R25"/>
  <c i="98" r="Q25"/>
  <c i="98" r="G25"/>
  <c i="98" r="R24"/>
  <c i="98" r="R26" s="1"/>
  <c i="98" r="Q24"/>
  <c i="98" r="G24"/>
  <c i="98" r="R23"/>
  <c i="98" r="Q23"/>
  <c i="98" r="G23"/>
  <c i="98" r="C23"/>
  <c i="98" r="R22"/>
  <c i="98" r="Q22"/>
  <c i="98" r="G22"/>
  <c i="98" r="R21"/>
  <c i="98" r="G21"/>
  <c i="98" r="R20"/>
  <c i="98" r="Q20"/>
  <c i="98" r="Q21" s="1"/>
  <c i="98" r="G20"/>
  <c i="98" r="R19"/>
  <c i="98" r="Q19"/>
  <c i="98" r="G19"/>
  <c i="98" r="R18"/>
  <c i="98" r="Q18"/>
  <c i="98" r="G18"/>
  <c i="98" r="C18"/>
  <c i="98" r="Q17"/>
  <c i="98" r="G17"/>
  <c i="98" r="R16"/>
  <c i="98" r="Q16"/>
  <c i="98" r="G16"/>
  <c i="98" r="G28" s="1"/>
  <c i="98" r="G29" s="1"/>
  <c i="98" r="C16"/>
  <c i="98" r="R15"/>
  <c i="98" r="Q15"/>
  <c i="98" r="R14"/>
  <c i="98" r="R17" s="1"/>
  <c i="98" r="Q14"/>
  <c i="98" r="M14"/>
  <c i="98" r="L14"/>
  <c i="98" r="J14"/>
  <c i="98" r="I14"/>
  <c i="98" r="F14"/>
  <c i="98" r="E14"/>
  <c i="98" r="G13"/>
  <c i="98" r="R12"/>
  <c i="98" r="Q12"/>
  <c i="98" r="G12"/>
  <c i="98" r="C12"/>
  <c i="98" r="R11"/>
  <c i="98" r="Q11"/>
  <c i="98" r="G11"/>
  <c i="98" r="R10"/>
  <c i="98" r="R13" s="1"/>
  <c i="98" r="Q10"/>
  <c i="98" r="G10"/>
  <c i="98" r="R9"/>
  <c i="98" r="Q9"/>
  <c i="98" r="G9"/>
  <c i="98" r="R8"/>
  <c i="98" r="G8"/>
  <c i="98" r="C8"/>
  <c i="98" r="R7"/>
  <c i="98" r="Q7"/>
  <c i="98" r="G7"/>
  <c i="98" r="R6"/>
  <c i="98" r="Q6"/>
  <c i="98" r="Q8" s="1"/>
  <c i="98" r="G6"/>
  <c i="98" r="G5"/>
  <c i="98" r="C5"/>
  <c i="98" r="R4"/>
  <c i="98" r="R5" s="1"/>
  <c i="98" r="Q4"/>
  <c i="98" r="G4"/>
  <c i="98" r="G14" s="1"/>
  <c i="98" r="R3"/>
  <c i="98" r="Q3"/>
  <c i="98" r="G3"/>
  <c i="98" r="C3"/>
  <c i="98" r="R2"/>
  <c i="98" r="Q2"/>
  <c i="98" r="Q5" s="1"/>
  <c i="98" r="G2"/>
  <c i="98" r="C2"/>
  <c i="98" r="C14" s="1"/>
  <c i="2" r="C125"/>
  <c i="2" r="F123"/>
  <c i="2" r="E123"/>
  <c i="2" r="D123"/>
  <c i="2" r="G123" s="1"/>
  <c i="2" r="B123"/>
  <c i="2" r="B122"/>
  <c i="2" r="E121"/>
  <c i="2" r="B121"/>
  <c i="2" r="D120"/>
  <c i="2" r="E119"/>
  <c i="2" r="B119"/>
  <c i="2" r="G118"/>
  <c i="2" r="D118"/>
  <c i="2" r="B118"/>
  <c i="2" r="E117"/>
  <c i="2" r="D117"/>
  <c i="2" r="G117" s="1"/>
  <c i="2" r="B117"/>
  <c i="2" r="E116"/>
  <c i="2" r="B116"/>
  <c i="2" r="E115"/>
  <c i="2" r="D115"/>
  <c i="2" r="G115" s="1"/>
  <c i="2" r="B115"/>
  <c i="2" r="E114"/>
  <c i="2" r="E113"/>
  <c i="2" r="B113"/>
  <c i="2" r="G112"/>
  <c i="2" r="E112"/>
  <c i="2" r="D112"/>
  <c i="2" r="F112" s="1"/>
  <c i="2" r="B112"/>
  <c i="2" r="E111"/>
  <c i="2" r="B111"/>
  <c i="2" r="E110"/>
  <c i="2" r="B110"/>
  <c i="2" r="E109"/>
  <c i="2" r="B109"/>
  <c i="2" r="E108"/>
  <c i="2" r="D108"/>
  <c i="2" r="B108"/>
  <c i="2" r="G108" s="1"/>
  <c i="2" r="E107"/>
  <c i="2" r="B107"/>
  <c i="2" r="B106"/>
  <c i="2" r="D105"/>
  <c i="2" r="D103"/>
  <c i="2" r="G103" s="1"/>
  <c i="2" r="E102"/>
  <c i="2" r="D102"/>
  <c i="2" r="B102"/>
  <c i="2" r="G102" s="1"/>
  <c i="2" r="D101"/>
  <c i="2" r="G101" s="1"/>
  <c i="2" r="B101"/>
  <c i="2" r="G100"/>
  <c i="2" r="E100"/>
  <c i="2" r="D100"/>
  <c i="2" r="F100" s="1"/>
  <c i="2" r="B100"/>
  <c i="2" r="F99"/>
  <c i="2" r="D99"/>
  <c i="2" r="G99" s="1"/>
  <c i="2" r="B99"/>
  <c i="2" r="E98"/>
  <c i="2" r="D98"/>
  <c i="2" r="B98"/>
  <c i="2" r="G98" s="1"/>
  <c i="2" r="D97"/>
  <c i="2" r="G97" s="1"/>
  <c i="2" r="B97"/>
  <c i="2" r="B96"/>
  <c i="2" r="D95"/>
  <c i="2" r="G95" s="1"/>
  <c i="2" r="B95"/>
  <c i="2" r="C52"/>
  <c i="2" r="C51"/>
  <c i="2" r="C50"/>
  <c i="2" r="C49"/>
  <c i="2" r="C48"/>
  <c i="2" r="C47"/>
  <c i="2" r="C46"/>
  <c i="2" r="C45"/>
  <c i="2" r="C44"/>
  <c i="2" r="C43"/>
  <c i="2" r="C42"/>
  <c i="2" r="C41"/>
  <c i="2" r="C40"/>
  <c i="2" r="C39"/>
  <c i="2" r="C38"/>
  <c i="2" r="C37"/>
  <c i="2" r="C36"/>
  <c i="2" r="C35"/>
  <c i="2" r="C34"/>
  <c i="2" r="C33"/>
  <c i="2" l="1" r="G96"/>
  <c i="103" r="G29"/>
  <c i="98" r="E29"/>
  <c i="103" r="M29"/>
  <c i="106" r="Q32"/>
  <c i="106" r="Q35" s="1"/>
  <c i="2" r="F98"/>
  <c i="2" r="F101"/>
  <c i="2" r="F108"/>
  <c i="2" r="F115"/>
  <c i="98" r="C28"/>
  <c i="103" r="Q21"/>
  <c i="103" r="Q32" s="1"/>
  <c i="103" r="Q35" s="1"/>
  <c i="103" r="R32"/>
  <c i="104" r="E29"/>
  <c i="104" r="R32"/>
  <c i="106" r="G28"/>
  <c i="106" r="G29" s="1"/>
  <c i="107" r="C14"/>
  <c i="107" r="G14"/>
  <c i="107" r="Q21"/>
  <c i="107" r="Q32" s="1"/>
  <c i="107" r="Q35" s="1"/>
  <c i="107" r="J29"/>
  <c i="108" r="E29"/>
  <c i="108" r="R32"/>
  <c i="110" r="R32"/>
  <c i="111" r="G14"/>
  <c i="111" r="R17"/>
  <c i="111" r="C28"/>
  <c i="111" r="N28"/>
  <c i="111" r="H28"/>
  <c i="111" r="L29"/>
  <c i="111" r="Q32"/>
  <c i="111" r="Q35" s="1"/>
  <c i="112" r="Q21"/>
  <c i="112" r="Q32" s="1"/>
  <c i="112" r="J29"/>
  <c i="123" r="G29"/>
  <c i="111" r="G29"/>
  <c i="2" r="F97"/>
  <c i="2" r="F102"/>
  <c i="98" r="R32"/>
  <c i="104" r="G28"/>
  <c i="104" r="G29" s="1"/>
  <c i="105" r="C14"/>
  <c i="105" r="G14"/>
  <c i="105" r="G29" s="1"/>
  <c i="105" r="J29"/>
  <c i="105" r="Q32"/>
  <c i="106" r="E29"/>
  <c i="106" r="R32"/>
  <c i="108" r="G28"/>
  <c i="108" r="G29" s="1"/>
  <c i="109" r="C14"/>
  <c i="109" r="G14"/>
  <c i="109" r="G29" s="1"/>
  <c i="109" r="J29"/>
  <c i="109" r="Q32"/>
  <c i="110" r="R17"/>
  <c i="110" r="Q32"/>
  <c i="110" r="Q35" s="1"/>
  <c i="112" r="C14"/>
  <c i="112" r="Q35"/>
  <c i="2" r="B105"/>
  <c i="2" r="G105" s="1"/>
  <c i="112" r="H29"/>
  <c i="121" r="R32"/>
  <c i="2" r="F120"/>
  <c i="98" r="J29"/>
  <c i="119" r="R32"/>
  <c i="135" r="R33"/>
  <c i="2" r="B104"/>
  <c i="2" r="B125" s="1"/>
  <c i="2" r="F117"/>
  <c i="98" r="Q13"/>
  <c i="98" r="Q26"/>
  <c i="98" r="Q32" s="1"/>
  <c i="98" r="Q35" s="1"/>
  <c i="98" r="M29"/>
  <c i="2" r="E95" s="1"/>
  <c i="103" r="R17"/>
  <c i="103" r="E29"/>
  <c i="103" r="J29"/>
  <c i="104" r="Q21"/>
  <c i="104" r="Q32" s="1"/>
  <c i="104" r="Q35" s="1"/>
  <c i="104" r="J29"/>
  <c i="105" r="E29"/>
  <c i="105" r="Q35"/>
  <c i="105" r="R32"/>
  <c i="107" r="G28"/>
  <c i="107" r="G29" s="1"/>
  <c i="108" r="Q21"/>
  <c i="108" r="Q32" s="1"/>
  <c i="108" r="Q35" s="1"/>
  <c i="108" r="J29"/>
  <c i="109" r="Q35"/>
  <c i="109" r="R32"/>
  <c i="110" r="N29"/>
  <c i="110" r="G29"/>
  <c i="110" r="M29"/>
  <c i="2" r="E103" s="1"/>
  <c i="2" r="F103" s="1"/>
  <c i="110" r="N28"/>
  <c i="113" r="R32"/>
  <c i="120" r="H29"/>
  <c i="2" r="D110"/>
  <c i="110" r="N14"/>
  <c i="112" r="R32"/>
  <c i="113" r="C14"/>
  <c i="114" r="G14"/>
  <c i="114" r="G29" s="1"/>
  <c i="114" r="L29"/>
  <c i="114" r="H28"/>
  <c i="115" r="H29"/>
  <c i="119" r="Q13"/>
  <c i="119" r="Q32" s="1"/>
  <c i="120" r="C14"/>
  <c i="120" r="R13"/>
  <c i="120" r="G28"/>
  <c i="120" r="G29" s="1"/>
  <c i="120" r="Q21"/>
  <c i="120" r="Q26"/>
  <c i="121" r="Q17"/>
  <c i="122" r="E29"/>
  <c i="122" r="R32"/>
  <c i="128" r="L29"/>
  <c i="132" r="H29"/>
  <c i="132" r="R32"/>
  <c i="133" r="Q33"/>
  <c i="134" r="G29"/>
  <c i="134" r="G30" s="1"/>
  <c i="134" r="R33"/>
  <c i="113" r="Q8"/>
  <c i="113" r="Q32" s="1"/>
  <c i="113" r="Q35" s="1"/>
  <c i="113" r="H14"/>
  <c i="113" r="L29"/>
  <c i="114" r="Q13"/>
  <c i="114" r="Q32" s="1"/>
  <c i="114" r="Q35" s="1"/>
  <c i="115" r="Q32"/>
  <c i="119" r="G28"/>
  <c i="119" r="G29" s="1"/>
  <c i="120" r="R32"/>
  <c i="121" r="G28"/>
  <c i="121" r="G29" s="1"/>
  <c i="122" r="G28"/>
  <c i="122" r="G29" s="1"/>
  <c i="122" r="Q26"/>
  <c i="122" r="Q32" s="1"/>
  <c i="123" r="L29"/>
  <c i="123" r="H28"/>
  <c i="123" r="Q32"/>
  <c i="127" r="E29"/>
  <c i="129" r="Q32"/>
  <c i="131" r="G29"/>
  <c i="114" r="R32"/>
  <c i="115" r="R32"/>
  <c i="120" r="R21"/>
  <c i="120" r="Q32"/>
  <c i="121" r="Q13"/>
  <c i="121" r="Q32"/>
  <c i="122" r="R26"/>
  <c i="122" r="I29"/>
  <c i="123" r="Q26"/>
  <c i="135" r="G30"/>
  <c i="119" r="L29"/>
  <c i="121" r="L29"/>
  <c i="122" r="H14"/>
  <c i="124" r="F29"/>
  <c i="2" r="B114" s="1"/>
  <c i="127" r="Q21"/>
  <c i="127" r="Q32" s="1"/>
  <c i="127" r="R32"/>
  <c i="128" r="G14"/>
  <c i="128" r="J29"/>
  <c i="129" r="G28"/>
  <c i="129" r="I29"/>
  <c i="130" r="R13"/>
  <c i="130" r="G28"/>
  <c i="130" r="G29" s="1"/>
  <c i="130" r="Q21"/>
  <c i="130" r="Q26"/>
  <c i="130" r="Q32" s="1"/>
  <c i="130" r="M29"/>
  <c i="2" r="E118" s="1"/>
  <c i="2" r="F118" s="1"/>
  <c i="131" r="Q17"/>
  <c i="131" r="Q32" s="1"/>
  <c i="131" r="L29"/>
  <c i="131" r="H28"/>
  <c i="133" r="G29"/>
  <c i="133" r="G30" s="1"/>
  <c i="133" r="R26"/>
  <c i="134" r="C29"/>
  <c i="134" r="Q33"/>
  <c i="135" r="G15"/>
  <c i="124" r="C14"/>
  <c i="127" r="H29"/>
  <c i="128" r="Q17"/>
  <c i="128" r="G28"/>
  <c i="128" r="G29" s="1"/>
  <c i="129" r="C14"/>
  <c i="129" r="E29"/>
  <c i="130" r="R32"/>
  <c i="132" r="G14"/>
  <c i="132" r="G28"/>
  <c i="134" r="L30"/>
  <c i="134" r="H29"/>
  <c i="135" r="H30"/>
  <c i="124" r="G14"/>
  <c i="124" r="G29" s="1"/>
  <c i="127" r="I29"/>
  <c i="128" r="R13"/>
  <c i="128" r="R19"/>
  <c i="128" r="R21" s="1"/>
  <c i="128" r="Q32"/>
  <c i="129" r="G14"/>
  <c i="129" r="H29"/>
  <c i="130" r="R21"/>
  <c i="130" r="H29"/>
  <c i="131" r="Q13"/>
  <c i="131" r="R32"/>
  <c i="132" r="Q21"/>
  <c i="132" r="Q32" s="1"/>
  <c i="132" r="J29"/>
  <c i="134" r="M30"/>
  <c i="2" r="E122" s="1"/>
  <c i="135" r="Q26"/>
  <c i="135" r="Q33" s="1"/>
  <c i="124" r="L29"/>
  <c i="128" r="H12"/>
  <c i="128" r="R27" s="1"/>
  <c i="128" r="R32" s="1"/>
  <c i="133" r="L30"/>
  <c i="2" l="1" r="D116"/>
  <c i="128" r="H29"/>
  <c i="128" r="H35"/>
  <c i="134" r="H30"/>
  <c i="2" r="D122"/>
  <c i="124" r="H29"/>
  <c i="2" r="D114"/>
  <c i="132" r="G29"/>
  <c i="2" r="F95"/>
  <c i="2" r="F110"/>
  <c i="2" r="G110"/>
  <c i="133" r="H30"/>
  <c i="2" r="D121"/>
  <c i="131" r="H29"/>
  <c i="2" r="D119"/>
  <c i="129" r="G29"/>
  <c i="119" r="H29"/>
  <c i="2" r="D109"/>
  <c i="114" r="H29"/>
  <c i="2" r="D107"/>
  <c i="111" r="N29"/>
  <c i="2" r="D104"/>
  <c i="111" r="H29"/>
  <c i="2" r="D111"/>
  <c i="121" r="H29"/>
  <c i="2" r="D106"/>
  <c i="113" r="H29"/>
  <c i="123" r="H29"/>
  <c i="2" r="D113"/>
  <c i="2" r="E96"/>
  <c i="2" r="F96" s="1"/>
  <c i="2" r="E106"/>
  <c i="2" l="1" r="G113"/>
  <c i="2" r="F113"/>
  <c i="2" r="G121"/>
  <c i="2" r="F121"/>
  <c i="2" r="G119"/>
  <c i="2" r="F119"/>
  <c i="2" r="F106"/>
  <c i="2" r="G106"/>
  <c i="2" r="F104"/>
  <c i="2" r="G104"/>
  <c i="2" r="D125"/>
  <c i="2" r="G109"/>
  <c i="2" r="F109"/>
  <c i="2" r="F114"/>
  <c i="2" r="G114"/>
  <c i="2" r="G111"/>
  <c i="2" r="F111"/>
  <c i="2" r="G107"/>
  <c i="2" r="F107"/>
  <c i="2" r="E125"/>
  <c i="2" r="F122"/>
  <c i="2" r="G122"/>
  <c i="2" r="F116"/>
  <c i="2" r="G116"/>
  <c i="2" l="1" r="G125"/>
  <c i="2" r="F125"/>
</calcChain>
</file>

<file path=xl/sharedStrings.xml><?xml version="1.0" encoding="utf-8"?>
<sst xmlns="http://schemas.openxmlformats.org/spreadsheetml/2006/main" count="3771" uniqueCount="101">
  <si>
    <t>日期</t>
  </si>
  <si>
    <t>订单</t>
  </si>
  <si>
    <t>星期N</t>
  </si>
  <si>
    <t>销售额</t>
  </si>
  <si>
    <t>花费</t>
  </si>
  <si>
    <t>roi</t>
  </si>
  <si>
    <t>客单价</t>
  </si>
  <si>
    <t>合计</t>
  </si>
  <si>
    <t>时间</t>
  </si>
  <si>
    <t>团队</t>
  </si>
  <si>
    <t>团队今日小计</t>
  </si>
  <si>
    <t>线路</t>
  </si>
  <si>
    <t xml:space="preserve"> 昨日订单</t>
  </si>
  <si>
    <t>今日订单</t>
  </si>
  <si>
    <t>差异（今日-昨日）</t>
  </si>
  <si>
    <t>ROI</t>
  </si>
  <si>
    <t>上新</t>
  </si>
  <si>
    <t>在线活跃产品</t>
  </si>
  <si>
    <t>单品产能</t>
  </si>
  <si>
    <t>郑州泰国</t>
  </si>
  <si>
    <t>泰国</t>
  </si>
  <si>
    <t>台湾</t>
  </si>
  <si>
    <t>王冰</t>
  </si>
  <si>
    <t>郑州港澳台</t>
  </si>
  <si>
    <t>肖磊</t>
  </si>
  <si>
    <t>香港</t>
  </si>
  <si>
    <t>任君</t>
  </si>
  <si>
    <t>郑州-日本</t>
  </si>
  <si>
    <t>日本</t>
  </si>
  <si>
    <t>小计</t>
  </si>
  <si>
    <t>美国</t>
  </si>
  <si>
    <t>新加坡</t>
  </si>
  <si>
    <t>郑州新马团队</t>
  </si>
  <si>
    <t>马来西亚</t>
  </si>
  <si>
    <t>毛翠</t>
  </si>
  <si>
    <t>阿联酋</t>
  </si>
  <si>
    <t>沙特</t>
  </si>
  <si>
    <t>杨胜</t>
  </si>
  <si>
    <t>青岛晓帆</t>
  </si>
  <si>
    <t>韩国市场</t>
  </si>
  <si>
    <t>李珂莹</t>
  </si>
  <si>
    <t>台湾肖磊</t>
  </si>
  <si>
    <t>任君团队</t>
  </si>
  <si>
    <t>王晓帆</t>
  </si>
  <si>
    <t>罗超源</t>
  </si>
  <si>
    <t>杨胜团队</t>
  </si>
  <si>
    <t>北京</t>
  </si>
  <si>
    <t>美国商城</t>
  </si>
  <si>
    <t>北京泰国</t>
  </si>
  <si>
    <t>韩国</t>
  </si>
  <si>
    <t>总计</t>
  </si>
  <si>
    <t>中东</t>
  </si>
  <si>
    <t> 674</t>
  </si>
  <si>
    <t>11月上旬合计</t>
  </si>
  <si>
    <t>10月上旬合计</t>
  </si>
  <si>
    <t>增长率</t>
  </si>
  <si>
    <t>西安</t>
  </si>
  <si>
    <t>郑州</t>
  </si>
  <si>
    <t>10月上旬订单</t>
  </si>
  <si>
    <t>订单占比</t>
  </si>
  <si>
    <t>汇率</t>
  </si>
  <si>
    <t>币种</t>
  </si>
  <si>
    <t>简写</t>
  </si>
  <si>
    <t>11月份汇率</t>
  </si>
  <si>
    <t>美元</t>
  </si>
  <si>
    <t>USD</t>
  </si>
  <si>
    <t>港币</t>
  </si>
  <si>
    <t>HKD</t>
  </si>
  <si>
    <t>日元</t>
  </si>
  <si>
    <t>JPY</t>
  </si>
  <si>
    <t>阿联酋迪拉姆</t>
  </si>
  <si>
    <t>AED</t>
  </si>
  <si>
    <t>新台币</t>
  </si>
  <si>
    <t>NTD</t>
  </si>
  <si>
    <t>新加坡元</t>
  </si>
  <si>
    <t>SGD</t>
  </si>
  <si>
    <t>泰铢</t>
  </si>
  <si>
    <t>THB</t>
  </si>
  <si>
    <t>澳门元</t>
  </si>
  <si>
    <t>MOP</t>
  </si>
  <si>
    <t>马来西亚林吉特</t>
  </si>
  <si>
    <t>MYR</t>
  </si>
  <si>
    <t>欧元</t>
  </si>
  <si>
    <t>EUR</t>
  </si>
  <si>
    <t>印尼卢比</t>
  </si>
  <si>
    <t>IDR</t>
  </si>
  <si>
    <t>沙特里亚尔</t>
  </si>
  <si>
    <t>SAR</t>
  </si>
  <si>
    <t>澳大利亚元</t>
  </si>
  <si>
    <t>AUD</t>
  </si>
  <si>
    <t>英镑</t>
  </si>
  <si>
    <t>GBP</t>
  </si>
  <si>
    <t>地区</t>
  </si>
  <si>
    <t>11月上旬</t>
  </si>
  <si>
    <t>11月下旬</t>
  </si>
  <si>
    <t>上旬</t>
  </si>
  <si>
    <t>下旬</t>
  </si>
  <si>
    <t>上旬roi</t>
  </si>
  <si>
    <t>下旬roi</t>
  </si>
  <si>
    <t>樊帅</t>
  </si>
  <si>
    <t>合计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</si>
</sst>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_ * #,##0_ ;_ * \-#,##0_ ;_ * &quot;-&quot;??_ ;_ @_ "/>
    <numFmt numFmtId="177" formatCode="0.00_);\(0.00\)"/>
    <numFmt numFmtId="178" formatCode="[Red]#0;[Green]\-#"/>
    <numFmt numFmtId="179" formatCode="m/d;@"/>
    <numFmt numFmtId="180" formatCode="0.00_ "/>
    <numFmt numFmtId="181" formatCode="#,##0.00_);\(#,##0.00\)"/>
    <numFmt numFmtId="182" formatCode="0_);\(0\)"/>
    <numFmt numFmtId="183" formatCode="yyyy/m/d;@"/>
    <numFmt numFmtId="184" formatCode="_ * #,##0.00_ ;_ * \-#,##0.00_ ;_ * &quot;-&quot;??.00_ ;_ @_ "/>
  </numFmts>
  <fonts count="17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borderId="0" fillId="0" fontId="0" numFmtId="0">
      <alignment vertical="center"/>
    </xf>
    <xf applyAlignment="0" applyBorder="0" applyFill="0" applyFont="0" applyProtection="0" borderId="0" fillId="0" fontId="14" numFmtId="43">
      <alignment vertical="center"/>
    </xf>
    <xf applyAlignment="0" applyBorder="0" applyFill="0" applyFont="0" applyProtection="0" borderId="0" fillId="0" fontId="14" numFmtId="9">
      <alignment vertical="center"/>
    </xf>
    <xf borderId="0" fillId="0" fontId="15" numFmtId="0">
      <alignment vertical="center"/>
    </xf>
  </cellStyleXfs>
  <cellXfs count="116">
    <xf borderId="0" fillId="0" fontId="0" numFmtId="0" xfId="0">
      <alignment vertical="center"/>
    </xf>
    <xf applyAlignment="1" applyFill="1" applyFont="1" borderId="0" fillId="0" fontId="1" numFmtId="0" xfId="0">
      <alignment horizontal="center" vertical="center"/>
    </xf>
    <xf applyAlignment="1" applyFill="1" applyFont="1" applyNumberFormat="1" borderId="0" fillId="0" fontId="1" numFmtId="179" xfId="0">
      <alignment horizontal="center" vertical="center"/>
    </xf>
    <xf applyAlignment="1" applyFill="1" applyFont="1" applyNumberFormat="1" borderId="0" fillId="0" fontId="1" numFmtId="178" xfId="0">
      <alignment horizontal="center" vertical="center"/>
    </xf>
    <xf applyAlignment="1" applyFill="1" applyFont="1" applyNumberFormat="1" borderId="0" fillId="0" fontId="1" numFmtId="177" xfId="0">
      <alignment horizontal="center" vertical="center"/>
    </xf>
    <xf applyAlignment="1" applyBorder="1" applyFill="1" applyFont="1" borderId="0" fillId="0" fontId="1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applyNumberFormat="1" borderId="1" fillId="2" fontId="2" numFmtId="179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NumberFormat="1" borderId="2" fillId="3" fontId="1" numFmtId="177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applyNumberFormat="1" borderId="1" fillId="0" fontId="3" numFmtId="178" xfId="0">
      <alignment horizontal="center"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applyNumberFormat="1" borderId="1" fillId="0" fontId="4" numFmtId="178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applyNumberFormat="1" borderId="1" fillId="0" fontId="2" numFmtId="18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/>
    </xf>
    <xf applyAlignment="1" applyBorder="1" applyFill="1" applyFont="1" borderId="1" fillId="4" fontId="1" numFmtId="0" xfId="0">
      <alignment horizontal="center" vertical="center"/>
    </xf>
    <xf applyAlignment="1" applyBorder="1" applyFill="1" applyFont="1" applyNumberFormat="1" borderId="1" fillId="4" fontId="4" numFmtId="178" xfId="0">
      <alignment horizontal="center" vertical="center"/>
    </xf>
    <xf applyAlignment="1" applyBorder="1" applyFill="1" applyFont="1" applyNumberFormat="1" borderId="2" fillId="4" fontId="1" numFmtId="177" xfId="0">
      <alignment horizontal="center" vertical="center"/>
    </xf>
    <xf applyAlignment="1" applyBorder="1" applyFill="1" applyFont="1" applyNumberFormat="1" borderId="1" fillId="0" fontId="1" numFmtId="0" xfId="0">
      <alignment horizontal="center" vertical="center"/>
    </xf>
    <xf applyAlignment="1" applyBorder="1" applyFill="1" applyFont="1" borderId="1" fillId="0" fontId="5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Border="1" applyFill="1" applyFont="1" applyNumberFormat="1" borderId="1" fillId="4" fontId="3" numFmtId="178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applyFill="1" applyFont="1" applyNumberFormat="1" borderId="1" fillId="7" fontId="4" numFmtId="178" xfId="0">
      <alignment horizontal="center" vertical="center"/>
    </xf>
    <xf applyAlignment="1" applyBorder="1" applyFill="1" applyFont="1" applyNumberFormat="1" borderId="0" fillId="0" fontId="1" numFmtId="179" xfId="0">
      <alignment horizontal="center" vertical="center"/>
    </xf>
    <xf applyAlignment="1" applyBorder="1" applyFill="1" applyFont="1" applyNumberFormat="1" borderId="0" fillId="0" fontId="1" numFmtId="178" xfId="0">
      <alignment horizontal="center" vertical="center"/>
    </xf>
    <xf applyAlignment="1" applyBorder="1" applyFill="1" applyFont="1" applyNumberFormat="1" borderId="0" fillId="0" fontId="1" numFmtId="177" xfId="0">
      <alignment horizontal="center" vertical="center"/>
    </xf>
    <xf applyBorder="1" applyNumberFormat="1" borderId="0" fillId="0" fontId="0" numFmtId="179" xfId="0">
      <alignment vertical="center"/>
    </xf>
    <xf applyAlignment="1" applyBorder="1" applyNumberFormat="1" borderId="0" fillId="0" fontId="0" numFmtId="4" xfId="0">
      <alignment horizontal="center" vertical="center"/>
    </xf>
    <xf applyAlignment="1" applyBorder="1" applyFill="1" applyFont="1" applyNumberFormat="1" borderId="0" fillId="0" fontId="1" numFmtId="4" xfId="0">
      <alignment horizontal="center" vertical="center"/>
    </xf>
    <xf applyAlignment="1" applyBorder="1" borderId="0" fillId="0" fontId="0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Border="1" borderId="0" fillId="0" fontId="0" numFmtId="0" xfId="0">
      <alignment vertical="center"/>
    </xf>
    <xf applyAlignment="1" applyBorder="1" applyFont="1" applyNumberFormat="1" borderId="0" fillId="0" fontId="1" numFmtId="177" xfId="0">
      <alignment horizontal="center" vertical="center"/>
    </xf>
    <xf applyNumberFormat="1" borderId="0" fillId="0" fontId="0" numFmtId="179" xfId="0">
      <alignment vertical="center"/>
    </xf>
    <xf applyAlignment="1" applyBorder="1" applyFill="1" applyFont="1" applyNumberFormat="1" borderId="0" fillId="0" fontId="2" numFmtId="180" xfId="0">
      <alignment horizontal="center" vertical="center"/>
    </xf>
    <xf applyAlignment="1" applyBorder="1" applyFill="1" applyFont="1" applyNumberFormat="1" borderId="0" fillId="0" fontId="3" numFmtId="178" xfId="0">
      <alignment horizontal="center" vertical="center"/>
    </xf>
    <xf applyAlignment="1" applyBorder="1" applyFill="1" applyFont="1" applyNumberFormat="1" borderId="0" fillId="0" fontId="4" numFmtId="178" xfId="0">
      <alignment horizontal="center"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applyNumberFormat="1" borderId="2" fillId="2" fontId="2" numFmtId="177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Border="1" applyFill="1" applyFont="1" applyNumberFormat="1" borderId="1" fillId="2" fontId="2" numFmtId="177" xfId="0">
      <alignment horizontal="center" vertical="center"/>
    </xf>
    <xf applyAlignment="1" applyBorder="1" applyFill="1" applyFont="1" applyNumberFormat="1" borderId="0" fillId="0" fontId="2" numFmtId="177" xfId="0">
      <alignment horizontal="center" vertical="center"/>
    </xf>
    <xf applyAlignment="1" applyBorder="1" applyFill="1" applyFont="1" borderId="1" fillId="8" fontId="1" numFmtId="0" xfId="0">
      <alignment horizontal="center" vertical="center"/>
    </xf>
    <xf applyAlignment="1" applyBorder="1" applyFill="1" applyFont="1" applyNumberFormat="1" borderId="1" fillId="0" fontId="1" numFmtId="181" xfId="0">
      <alignment horizontal="center" vertical="center"/>
    </xf>
    <xf applyAlignment="1" applyBorder="1" applyFill="1" applyFont="1" borderId="1" fillId="0" fontId="1" numFmtId="43" xfId="1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 wrapText="1"/>
    </xf>
    <xf applyAlignment="1" applyBorder="1" applyFill="1" applyFont="1" applyNumberFormat="1" borderId="2" fillId="0" fontId="1" numFmtId="177" xfId="0">
      <alignment horizontal="center" vertical="center"/>
    </xf>
    <xf applyAlignment="1" applyBorder="1" applyFill="1" applyFont="1" applyNumberFormat="1" borderId="2" fillId="9" fontId="2" numFmtId="180" xfId="0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2" fillId="4" fontId="1" numFmtId="182" xfId="0">
      <alignment horizontal="center" vertical="center"/>
    </xf>
    <xf applyAlignment="1" applyBorder="1" applyFill="1" applyFont="1" borderId="1" fillId="4" fontId="1" numFmtId="43" xfId="1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  <xf applyAlignment="1" applyBorder="1" applyFill="1" applyFont="1" applyNumberFormat="1" borderId="1" fillId="0" fontId="1" numFmtId="182" xfId="0">
      <alignment horizontal="center" vertical="center"/>
    </xf>
    <xf applyAlignment="1" applyBorder="1" applyFont="1" applyNumberFormat="1" borderId="0" fillId="0" fontId="1" numFmtId="180" xfId="0">
      <alignment horizontal="center" vertical="center"/>
    </xf>
    <xf applyAlignment="1" applyBorder="1" applyFill="1" applyFont="1" applyNumberFormat="1" borderId="0" fillId="0" fontId="1" numFmtId="183" xfId="0">
      <alignment horizontal="center" vertical="center"/>
    </xf>
    <xf applyAlignment="1" applyBorder="1" applyFill="1" applyFont="1" borderId="1" fillId="8" fontId="2" numFmtId="0" xfId="0">
      <alignment horizontal="center" vertical="center"/>
    </xf>
    <xf applyAlignment="1" applyBorder="1" applyFill="1" applyFont="1" applyNumberFormat="1" borderId="1" fillId="8" fontId="1" numFmtId="177" xfId="0">
      <alignment horizontal="center" vertical="center"/>
    </xf>
    <xf applyAlignment="1" applyBorder="1" applyFill="1" applyFont="1" applyNumberFormat="1" borderId="1" fillId="0" fontId="1" numFmtId="180" xfId="0">
      <alignment horizontal="center" vertical="center"/>
    </xf>
    <xf applyAlignment="1" applyBorder="1" applyFill="1" applyFont="1" applyNumberFormat="1" borderId="1" fillId="5" fontId="2" numFmtId="0" xfId="0">
      <alignment horizontal="center" vertical="center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applyNumberFormat="1" borderId="1" fillId="4" fontId="1" numFmtId="177" xfId="0">
      <alignment horizontal="center" vertical="center"/>
    </xf>
    <xf applyAlignment="1" applyBorder="1" applyFill="1" applyFont="1" applyNumberFormat="1" borderId="1" fillId="0" fontId="2" numFmtId="0" xfId="0">
      <alignment horizontal="center" vertical="center"/>
    </xf>
    <xf applyAlignment="1" applyBorder="1" applyFill="1" applyFont="1" applyNumberFormat="1" borderId="1" fillId="5" fontId="7" numFmtId="0" xfId="0">
      <alignment horizontal="center" vertical="center"/>
    </xf>
    <xf applyAlignment="1" applyBorder="1" applyFill="1" applyFont="1" applyNumberFormat="1" borderId="1" fillId="4" fontId="1" numFmtId="180" xfId="0">
      <alignment horizontal="center" vertical="center"/>
    </xf>
    <xf applyAlignment="1" applyBorder="1" applyFill="1" applyFont="1" borderId="2" fillId="4" fontId="1" numFmtId="43" xfId="1">
      <alignment horizontal="center" vertical="center"/>
    </xf>
    <xf applyAlignment="1" applyBorder="1" applyFill="1" applyFont="1" applyNumberFormat="1" borderId="1" fillId="0" fontId="8" numFmtId="180" xfId="0">
      <alignment horizontal="center" vertical="center"/>
    </xf>
    <xf applyAlignment="1" applyBorder="1" applyFill="1" applyFont="1" applyNumberFormat="1" borderId="1" fillId="0" fontId="9" numFmtId="177" xfId="0">
      <alignment horizontal="center" vertical="center"/>
    </xf>
    <xf applyAlignment="1" applyBorder="1" applyFill="1" applyFont="1" applyNumberFormat="1" borderId="2" fillId="0" fontId="1" numFmtId="180" xfId="0">
      <alignment horizontal="center" vertical="center"/>
    </xf>
    <xf applyAlignment="1" applyBorder="1" applyFill="1" applyFont="1" borderId="1" fillId="0" fontId="1" numFmtId="43" xfId="1">
      <alignment vertical="center"/>
    </xf>
    <xf applyBorder="1" applyFont="1" borderId="1" fillId="0" fontId="1" numFmtId="0" xfId="0">
      <alignment vertical="center"/>
    </xf>
    <xf applyBorder="1" applyFont="1" applyNumberFormat="1" borderId="1" fillId="0" fontId="1" numFmtId="176" xfId="1">
      <alignment vertical="center"/>
    </xf>
    <xf applyBorder="1" applyFont="1" applyNumberFormat="1" borderId="1" fillId="0" fontId="10" numFmtId="10" xfId="2">
      <alignment vertical="center"/>
    </xf>
    <xf applyBorder="1" applyFont="1" applyNumberFormat="1" borderId="1" fillId="0" fontId="11" numFmtId="10" xfId="2">
      <alignment vertical="center"/>
    </xf>
    <xf applyBorder="1" applyFont="1" applyNumberFormat="1" borderId="1" fillId="0" fontId="1" numFmtId="10" xfId="2">
      <alignment vertical="center"/>
    </xf>
    <xf applyBorder="1" applyFont="1" borderId="1" fillId="0" fontId="1" numFmtId="43" xfId="1">
      <alignment vertical="center"/>
    </xf>
    <xf applyAlignment="1" applyBorder="1" applyFont="1" applyNumberFormat="1" borderId="0" fillId="0" fontId="1" numFmtId="179" xfId="0">
      <alignment horizontal="center" vertical="center"/>
    </xf>
    <xf applyAlignment="1" applyBorder="1" applyFill="1" applyFont="1" borderId="1" fillId="10" fontId="12" numFmtId="0" xfId="0">
      <alignment horizontal="center" vertical="center"/>
    </xf>
    <xf applyAlignment="1" applyBorder="1" applyFill="1" applyFont="1" borderId="1" fillId="10" fontId="1" numFmtId="0" xfId="0">
      <alignment horizontal="center" vertical="center"/>
    </xf>
    <xf applyAlignment="1" applyBorder="1" applyFill="1" applyFont="1" applyNumberFormat="1" borderId="1" fillId="10" fontId="1" numFmtId="10" xfId="2">
      <alignment horizontal="center" vertical="center"/>
    </xf>
    <xf applyAlignment="1" applyBorder="1" applyFill="1" applyFont="1" applyNumberFormat="1" borderId="1" fillId="10" fontId="13" numFmtId="10" xfId="2">
      <alignment horizontal="center" vertical="center"/>
    </xf>
    <xf applyAlignment="1" applyBorder="1" applyFill="1" applyFont="1" applyNumberFormat="1" borderId="1" fillId="10" fontId="12" numFmtId="10" xfId="2">
      <alignment horizontal="center" vertical="center"/>
    </xf>
    <xf applyAlignment="1" applyBorder="1" applyFill="1" applyFont="1" borderId="1" fillId="0" fontId="1" numFmtId="0" xfId="0">
      <alignment vertical="center"/>
    </xf>
    <xf applyAlignment="1" applyBorder="1" applyFill="1" applyFont="1" borderId="2" fillId="4" fontId="1" numFmtId="0" xfId="0">
      <alignment horizontal="center" vertical="center"/>
    </xf>
    <xf applyFont="1" borderId="0" fillId="0" fontId="0" numFmtId="43" xfId="1">
      <alignment vertical="center"/>
    </xf>
    <xf applyFont="1" applyNumberFormat="1" borderId="0" fillId="0" fontId="1" numFmtId="179" xfId="0">
      <alignment vertical="center"/>
    </xf>
    <xf applyFont="1" borderId="0" fillId="0" fontId="1" numFmtId="43" xfId="1">
      <alignment vertical="center"/>
    </xf>
    <xf applyFont="1" borderId="0" fillId="0" fontId="1" numFmtId="0" xfId="0">
      <alignment vertical="center"/>
    </xf>
    <xf applyBorder="1" applyFont="1" applyNumberFormat="1" borderId="1" fillId="0" fontId="1" numFmtId="179" xfId="0">
      <alignment vertical="center"/>
    </xf>
    <xf applyFont="1" applyNumberFormat="1" borderId="0" fillId="0" fontId="1" numFmtId="176" xfId="1">
      <alignment vertical="center"/>
    </xf>
    <xf applyBorder="1" applyFont="1" borderId="6" fillId="0" fontId="1" numFmtId="43" xfId="1">
      <alignment vertical="center"/>
    </xf>
    <xf applyBorder="1" applyFont="1" applyNumberFormat="1" borderId="1" fillId="0" fontId="1" numFmtId="184" xfId="1">
      <alignment vertical="center"/>
    </xf>
    <xf applyBorder="1" borderId="1" fillId="0" fontId="0" numFmtId="0" xfId="0">
      <alignment vertical="center"/>
    </xf>
    <xf applyFont="1" borderId="0" fillId="0" fontId="0" numFmtId="43" xfId="1">
      <alignment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borderId="3" fillId="5" fontId="1" numFmtId="0" xfId="0">
      <alignment horizontal="center" vertical="center"/>
    </xf>
    <xf applyAlignment="1" applyBorder="1" applyFill="1" applyFont="1" borderId="4" fillId="5" fontId="1" numFmtId="0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borderId="1" fillId="0" fontId="1" numFmtId="9" xfId="2">
      <alignment horizontal="center" vertical="center"/>
    </xf>
    <xf applyAlignment="1" applyBorder="1" applyFill="1" applyFont="1" borderId="3" fillId="0" fontId="1" numFmtId="0" xfId="0">
      <alignment horizontal="center" vertical="center"/>
    </xf>
    <xf applyAlignment="1" applyBorder="1" applyFill="1" applyFont="1" borderId="4" fillId="0" fontId="1" numFmtId="0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borderId="5" fillId="5" fontId="1" numFmtId="0" xfId="0">
      <alignment horizontal="center" vertical="center"/>
    </xf>
    <xf applyAlignment="1" applyBorder="1" applyFill="1" applyFont="1" applyNumberFormat="1" borderId="3" fillId="0" fontId="1" numFmtId="179" xfId="0">
      <alignment horizontal="center" vertical="center"/>
    </xf>
    <xf applyAlignment="1" applyBorder="1" applyFill="1" applyFont="1" applyNumberFormat="1" borderId="4" fillId="0" fontId="1" numFmtId="179" xfId="0">
      <alignment horizontal="center" vertical="center"/>
    </xf>
    <xf applyAlignment="1" applyBorder="1" applyFill="1" applyFont="1" applyNumberFormat="1" borderId="5" fillId="0" fontId="1" numFmtId="179" xfId="0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</cellXfs>
  <cellStyles count="4">
    <cellStyle builtinId="5" name="百分比" xfId="2"/>
    <cellStyle builtinId="0" name="常规" xfId="0"/>
    <cellStyle name="常规 6" xfId="3" xr:uid="{00000000-0005-0000-0000-00000D000000}"/>
    <cellStyle builtinId="3" name="千位分隔" xfId="1"/>
  </cellStyles>
  <dxfs count="48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rgb="FF00B050"/>
        <name val="微软雅黑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B050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theme/theme1.xml" Type="http://schemas.openxmlformats.org/officeDocument/2006/relationships/theme"/><Relationship Id="rId34" Target="styles.xml" Type="http://schemas.openxmlformats.org/officeDocument/2006/relationships/styles"/><Relationship Id="rId35" Target="sharedStrings.xml" Type="http://schemas.openxmlformats.org/officeDocument/2006/relationships/sharedStrings"/><Relationship Id="rId36" Target="calcChain.xml" Type="http://schemas.openxmlformats.org/officeDocument/2006/relationships/calcChain"/><Relationship Id="rId37" Target="worksheets/sheet136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各地区订单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上旬汇总!$B$6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上旬汇总!$B$7:$B$9</c:f>
              <c:numCache>
                <c:formatCode>General</c:formatCode>
                <c:ptCount val="3"/>
                <c:pt idx="0">
                  <c:v>38855</c:v>
                </c:pt>
                <c:pt idx="1">
                  <c:v>75717</c:v>
                </c:pt>
                <c:pt idx="2">
                  <c:v>114572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6-42DA-89C6-10A9EC4B6138}"/>
            </c:ext>
          </c:extLst>
        </c:ser>
        <c:ser>
          <c:idx val="1"/>
          <c:order val="1"/>
          <c:tx>
            <c:strRef>
              <c:f>上旬汇总!$C$6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上旬汇总!$C$7:$C$9</c:f>
              <c:numCache>
                <c:formatCode>General</c:formatCode>
                <c:ptCount val="3"/>
                <c:pt idx="0">
                  <c:v>27817</c:v>
                </c:pt>
                <c:pt idx="1">
                  <c:v>48564</c:v>
                </c:pt>
                <c:pt idx="2">
                  <c:v>76381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6-42DA-89C6-10A9EC4B6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0846811"/>
        <c:axId val="76702983"/>
      </c:barChart>
      <c:catAx>
        <c:axId val="160846811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2983"/>
        <c:crosses val="autoZero"/>
        <c:auto val="1"/>
        <c:lblAlgn val="ctr"/>
        <c:lblOffset val="100"/>
        <c:noMultiLvlLbl val="0"/>
      </c:catAx>
      <c:valAx>
        <c:axId val="7670298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各团队订单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上旬汇总!$B$24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上旬汇总!$B$25:$B$33</c:f>
              <c:numCache>
                <c:formatCode>General</c:formatCode>
                <c:ptCount val="9"/>
                <c:pt idx="0">
                  <c:v>23752</c:v>
                </c:pt>
                <c:pt idx="1">
                  <c:v>9518</c:v>
                </c:pt>
                <c:pt idx="2">
                  <c:v>4401</c:v>
                </c:pt>
                <c:pt idx="3">
                  <c:v>35860</c:v>
                </c:pt>
                <c:pt idx="4">
                  <c:v>5148</c:v>
                </c:pt>
                <c:pt idx="5">
                  <c:v>15655</c:v>
                </c:pt>
                <c:pt idx="6">
                  <c:v>14539</c:v>
                </c:pt>
                <c:pt idx="7">
                  <c:v>4515</c:v>
                </c:pt>
                <c:pt idx="8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83-A874-0FE36E9E7AA1}"/>
            </c:ext>
          </c:extLst>
        </c:ser>
        <c:ser>
          <c:idx val="1"/>
          <c:order val="1"/>
          <c:tx>
            <c:strRef>
              <c:f>上旬汇总!$C$24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上旬汇总!$C$25:$C$33</c:f>
              <c:numCache>
                <c:formatCode>General</c:formatCode>
                <c:ptCount val="9"/>
                <c:pt idx="0">
                  <c:v>14715</c:v>
                </c:pt>
                <c:pt idx="1">
                  <c:v>9310</c:v>
                </c:pt>
                <c:pt idx="2">
                  <c:v>3710</c:v>
                </c:pt>
                <c:pt idx="3">
                  <c:v>23546</c:v>
                </c:pt>
                <c:pt idx="4">
                  <c:v>4359</c:v>
                </c:pt>
                <c:pt idx="5">
                  <c:v>10670</c:v>
                </c:pt>
                <c:pt idx="6">
                  <c:v>5984</c:v>
                </c:pt>
                <c:pt idx="7">
                  <c:v>4005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4-4D83-A874-0FE36E9E7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6084653"/>
        <c:axId val="638857023"/>
      </c:barChart>
      <c:catAx>
        <c:axId val="656084653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857023"/>
        <c:crosses val="autoZero"/>
        <c:auto val="1"/>
        <c:lblAlgn val="ctr"/>
        <c:lblOffset val="100"/>
        <c:noMultiLvlLbl val="0"/>
      </c:catAx>
      <c:valAx>
        <c:axId val="63885702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8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10</a:t>
            </a:r>
            <a:r>
              <a:rPr altLang="en-US"/>
              <a:t>月</a:t>
            </a:r>
            <a:r>
              <a:t>线路订单占比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上旬汇总!$C$48</c:f>
              <c:strCache>
                <c:ptCount val="1"/>
                <c:pt idx="0">
                  <c:v>订单占比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上旬汇总!$A$49:$A$59</c:f>
              <c:strCache>
                <c:ptCount val="11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日本</c:v>
                </c:pt>
                <c:pt idx="4">
                  <c:v>新加坡</c:v>
                </c:pt>
                <c:pt idx="5">
                  <c:v>韩国市场</c:v>
                </c:pt>
                <c:pt idx="6">
                  <c:v>阿联酋</c:v>
                </c:pt>
                <c:pt idx="7">
                  <c:v>沙特</c:v>
                </c:pt>
                <c:pt idx="8">
                  <c:v>香港</c:v>
                </c:pt>
                <c:pt idx="9">
                  <c:v>美国商城</c:v>
                </c:pt>
                <c:pt idx="10">
                  <c:v>美国</c:v>
                </c:pt>
              </c:strCache>
            </c:strRef>
          </c:cat>
          <c:val>
            <c:numRef>
              <c:f>上旬汇总!$C$49:$C$59</c:f>
              <c:numCache>
                <c:formatCode>0.00%</c:formatCode>
                <c:ptCount val="11"/>
                <c:pt idx="0">
                  <c:v>0.46228572426072689</c:v>
                </c:pt>
                <c:pt idx="1">
                  <c:v>0.23245644660126383</c:v>
                </c:pt>
                <c:pt idx="2">
                  <c:v>9.0135460671019102E-2</c:v>
                </c:pt>
                <c:pt idx="3">
                  <c:v>5.4367559264043568E-2</c:v>
                </c:pt>
                <c:pt idx="4">
                  <c:v>5.1976049994763115E-2</c:v>
                </c:pt>
                <c:pt idx="5">
                  <c:v>3.1997346646650139E-2</c:v>
                </c:pt>
                <c:pt idx="6">
                  <c:v>2.4630799846384804E-2</c:v>
                </c:pt>
                <c:pt idx="7">
                  <c:v>2.3583423524072198E-2</c:v>
                </c:pt>
                <c:pt idx="8">
                  <c:v>1.4733093600530671E-2</c:v>
                </c:pt>
                <c:pt idx="9">
                  <c:v>9.7493279335265168E-3</c:v>
                </c:pt>
                <c:pt idx="10">
                  <c:v>4.0847676570191669E-3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035-BE16-D90E258F5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2980165"/>
        <c:axId val="771144033"/>
      </c:barChart>
      <c:catAx>
        <c:axId val="632980165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44033"/>
        <c:crosses val="autoZero"/>
        <c:auto val="1"/>
        <c:lblAlgn val="ctr"/>
        <c:lblOffset val="100"/>
        <c:noMultiLvlLbl val="0"/>
      </c:catAx>
      <c:valAx>
        <c:axId val="77114403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80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线路订单增长率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中旬汇总!$E$18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0A-49E7-A614-51F9F1D985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0A-49E7-A614-51F9F1D985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0A-49E7-A614-51F9F1D985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A-49E7-A614-51F9F1D98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A-49E7-A614-51F9F1D985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0A-49E7-A614-51F9F1D985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0A-49E7-A614-51F9F1D985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0A-49E7-A614-51F9F1D985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A-49E7-A614-51F9F1D985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0A-49E7-A614-51F9F1D985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A-49E7-A614-51F9F1D9856E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A-49E7-A614-51F9F1D98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中旬汇总!$A$19:$A$30</c:f>
              <c:strCache>
                <c:ptCount val="12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新加坡</c:v>
                </c:pt>
                <c:pt idx="4">
                  <c:v>日本</c:v>
                </c:pt>
                <c:pt idx="5">
                  <c:v>韩国市场</c:v>
                </c:pt>
                <c:pt idx="6">
                  <c:v>阿联酋</c:v>
                </c:pt>
                <c:pt idx="7">
                  <c:v>香港</c:v>
                </c:pt>
                <c:pt idx="8">
                  <c:v>沙特</c:v>
                </c:pt>
                <c:pt idx="9">
                  <c:v>美国商城</c:v>
                </c:pt>
                <c:pt idx="10">
                  <c:v>美国</c:v>
                </c:pt>
                <c:pt idx="11">
                  <c:v>总计</c:v>
                </c:pt>
              </c:strCache>
            </c:strRef>
          </c:cat>
          <c:val>
            <c:numRef>
              <c:f>中旬汇总!$E$19:$E$30</c:f>
              <c:numCache>
                <c:formatCode>0.00%</c:formatCode>
                <c:ptCount val="12"/>
                <c:pt idx="0">
                  <c:v>2.5677334088549E-3</c:v>
                </c:pt>
                <c:pt idx="1">
                  <c:v>-6.0075845755266E-4</c:v>
                </c:pt>
                <c:pt idx="2">
                  <c:v>-0.10293405635712199</c:v>
                </c:pt>
                <c:pt idx="3">
                  <c:v>0.116876574307305</c:v>
                </c:pt>
                <c:pt idx="4">
                  <c:v>-3.1626264247872897E-2</c:v>
                </c:pt>
                <c:pt idx="5">
                  <c:v>-0.23104200763775201</c:v>
                </c:pt>
                <c:pt idx="6">
                  <c:v>-5.8823529411764698E-2</c:v>
                </c:pt>
                <c:pt idx="7">
                  <c:v>0.61137440758293804</c:v>
                </c:pt>
                <c:pt idx="8">
                  <c:v>-0.57623982235381199</c:v>
                </c:pt>
                <c:pt idx="9">
                  <c:v>9.2211280214861205E-2</c:v>
                </c:pt>
                <c:pt idx="10">
                  <c:v>0.10042735042735</c:v>
                </c:pt>
                <c:pt idx="11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0A-49E7-A614-51F9F1D98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833556"/>
        <c:axId val="323438287"/>
      </c:barChart>
      <c:catAx>
        <c:axId val="67833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438287"/>
        <c:crosses val="autoZero"/>
        <c:auto val="1"/>
        <c:lblAlgn val="ctr"/>
        <c:lblOffset val="100"/>
        <c:noMultiLvlLbl val="0"/>
      </c:catAx>
      <c:valAx>
        <c:axId val="323438287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0" vert="horz" vertOverflow="ellipsis" wrap="square"/>
            <a:lstStyle/>
            <a:p>
              <a:pPr>
                <a:defRPr b="1" baseline="0" i="0" kern="1200" lang="zh-CN" strike="noStrike" sz="900" u="none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33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团队订单增长率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中旬汇总!$E$39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中旬汇总!$A$40:$A$49</c:f>
              <c:strCache>
                <c:ptCount val="10"/>
                <c:pt idx="0">
                  <c:v>郑州港澳台</c:v>
                </c:pt>
                <c:pt idx="1">
                  <c:v>任君团队</c:v>
                </c:pt>
                <c:pt idx="2">
                  <c:v>郑州泰国</c:v>
                </c:pt>
                <c:pt idx="3">
                  <c:v>郑州新马团队</c:v>
                </c:pt>
                <c:pt idx="4">
                  <c:v>台湾肖磊</c:v>
                </c:pt>
                <c:pt idx="5">
                  <c:v>青岛晓帆</c:v>
                </c:pt>
                <c:pt idx="6">
                  <c:v>杨胜团队</c:v>
                </c:pt>
                <c:pt idx="7">
                  <c:v>郑州-日本</c:v>
                </c:pt>
                <c:pt idx="8">
                  <c:v>北京泰国</c:v>
                </c:pt>
                <c:pt idx="9">
                  <c:v>总计</c:v>
                </c:pt>
              </c:strCache>
            </c:strRef>
          </c:cat>
          <c:val>
            <c:numRef>
              <c:f>中旬汇总!$E$40:$E$49</c:f>
              <c:numCache>
                <c:formatCode>0.00%</c:formatCode>
                <c:ptCount val="10"/>
                <c:pt idx="0">
                  <c:v>0.107724484104852</c:v>
                </c:pt>
                <c:pt idx="1">
                  <c:v>-6.5089255641630206E-2</c:v>
                </c:pt>
                <c:pt idx="2">
                  <c:v>-9.7540721814116896E-2</c:v>
                </c:pt>
                <c:pt idx="3">
                  <c:v>-7.0637595432973405E-2</c:v>
                </c:pt>
                <c:pt idx="4">
                  <c:v>3.9924353855852104E-3</c:v>
                </c:pt>
                <c:pt idx="5">
                  <c:v>-8.2834994462901407E-2</c:v>
                </c:pt>
                <c:pt idx="6">
                  <c:v>0.156555328334469</c:v>
                </c:pt>
                <c:pt idx="7">
                  <c:v>-0.33954933954934002</c:v>
                </c:pt>
                <c:pt idx="8">
                  <c:v>-0.168918918918919</c:v>
                </c:pt>
                <c:pt idx="9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075-A036-9B080E5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2269010"/>
        <c:axId val="137368593"/>
      </c:barChart>
      <c:catAx>
        <c:axId val="492269010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8593"/>
        <c:crosses val="autoZero"/>
        <c:auto val="1"/>
        <c:lblAlgn val="ctr"/>
        <c:lblOffset val="100"/>
        <c:noMultiLvlLbl val="0"/>
      </c:catAx>
      <c:valAx>
        <c:axId val="13736859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69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地区订单增长率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中旬汇总!$A$4:$A$6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中旬汇总!$E$4:$E$6</c:f>
              <c:numCache>
                <c:formatCode>0.00%</c:formatCode>
                <c:ptCount val="3"/>
                <c:pt idx="0">
                  <c:v>-2.62257109767083E-2</c:v>
                </c:pt>
                <c:pt idx="1">
                  <c:v>-1.07373509251555E-2</c:v>
                </c:pt>
                <c:pt idx="2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0-4BD6-B41E-D48AB805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141542"/>
        <c:axId val="373097224"/>
      </c:barChart>
      <c:catAx>
        <c:axId val="199141542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097224"/>
        <c:crosses val="autoZero"/>
        <c:auto val="1"/>
        <c:lblAlgn val="ctr"/>
        <c:lblOffset val="100"/>
        <c:noMultiLvlLbl val="0"/>
      </c:catAx>
      <c:valAx>
        <c:axId val="373097224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1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83820</xdr:colOff>
      <xdr:row>1</xdr:row>
      <xdr:rowOff>5080</xdr:rowOff>
    </xdr:from>
    <xdr:to>
      <xdr:col>11</xdr:col>
      <xdr:colOff>381000</xdr:colOff>
      <xdr:row>14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12700</xdr:rowOff>
    </xdr:from>
    <xdr:to>
      <xdr:col>11</xdr:col>
      <xdr:colOff>335280</xdr:colOff>
      <xdr:row>33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360680</xdr:colOff>
      <xdr:row>48</xdr:row>
      <xdr:rowOff>66040</xdr:rowOff>
    </xdr:from>
    <xdr:to>
      <xdr:col>11</xdr:col>
      <xdr:colOff>48260</xdr:colOff>
      <xdr:row>59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63500</xdr:colOff>
      <xdr:row>16</xdr:row>
      <xdr:rowOff>119380</xdr:rowOff>
    </xdr:from>
    <xdr:to>
      <xdr:col>11</xdr:col>
      <xdr:colOff>452120</xdr:colOff>
      <xdr:row>29</xdr:row>
      <xdr:rowOff>27940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</xdr:colOff>
      <xdr:row>37</xdr:row>
      <xdr:rowOff>50800</xdr:rowOff>
    </xdr:from>
    <xdr:to>
      <xdr:col>11</xdr:col>
      <xdr:colOff>436880</xdr:colOff>
      <xdr:row>49</xdr:row>
      <xdr:rowOff>180340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</xdr:colOff>
      <xdr:row>0</xdr:row>
      <xdr:rowOff>13335</xdr:rowOff>
    </xdr:from>
    <xdr:to>
      <xdr:col>11</xdr:col>
      <xdr:colOff>391160</xdr:colOff>
      <xdr:row>11</xdr:row>
      <xdr:rowOff>120015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1" id="1" mc:Ignorable="xr xr3" name="表1" ref="A3:E6" totalsRowShown="0" xr:uid="{00000000-000C-0000-FFFF-FFFF00000000}">
  <autoFilter ref="A3:E6" xr:uid="{00000000-0009-0000-0100-000001000000}"/>
  <tableColumns count="5">
    <tableColumn dataDxfId="165" id="1" name="地区" xr3:uid="{00000000-0010-0000-0000-000001000000}"/>
    <tableColumn dataDxfId="164" id="2" name="11月上旬" xr3:uid="{00000000-0010-0000-0000-000002000000}"/>
    <tableColumn dataDxfId="163" id="3" name="11月下旬" xr3:uid="{00000000-0010-0000-0000-000003000000}"/>
    <tableColumn dataDxfId="162" id="4" name="总计" xr3:uid="{00000000-0010-0000-0000-000004000000}"/>
    <tableColumn dataDxfId="161" id="5" name="增长率" xr3:uid="{00000000-0010-0000-0000-000005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2" id="2" mc:Ignorable="xr xr3" name="表2" ref="A18:F30" totalsRowShown="0" xr:uid="{00000000-000C-0000-FFFF-FFFF01000000}">
  <autoFilter ref="A18:F30" xr:uid="{00000000-0009-0000-0100-000002000000}"/>
  <tableColumns count="6">
    <tableColumn dataDxfId="160" id="1" name="线路" xr3:uid="{00000000-0010-0000-0100-000001000000}"/>
    <tableColumn dataDxfId="159" id="2" name="上旬" xr3:uid="{00000000-0010-0000-0100-000002000000}"/>
    <tableColumn dataDxfId="158" id="3" name="下旬" xr3:uid="{00000000-0010-0000-0100-000003000000}"/>
    <tableColumn dataDxfId="157" id="4" name="总计" xr3:uid="{00000000-0010-0000-0100-000004000000}"/>
    <tableColumn dataDxfId="156" id="5" name="增长率" xr3:uid="{00000000-0010-0000-0100-000005000000}"/>
    <tableColumn dataDxfId="155" id="6" name="订单占比" xr3:uid="{00000000-0010-0000-0100-000006000000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3" id="3" mc:Ignorable="xr xr3" name="表3" ref="A39:F49" totalsRowShown="0" xr:uid="{00000000-000C-0000-FFFF-FFFF02000000}">
  <autoFilter ref="A39:F49" xr:uid="{00000000-0009-0000-0100-000003000000}"/>
  <tableColumns count="6">
    <tableColumn dataDxfId="154" id="1" name="团队" xr3:uid="{00000000-0010-0000-0200-000001000000}"/>
    <tableColumn dataDxfId="153" id="2" name="上旬" xr3:uid="{00000000-0010-0000-0200-000002000000}"/>
    <tableColumn dataDxfId="152" id="3" name="下旬" xr3:uid="{00000000-0010-0000-0200-000003000000}"/>
    <tableColumn dataDxfId="151" id="4" name="总计" xr3:uid="{00000000-0010-0000-0200-000004000000}"/>
    <tableColumn dataDxfId="150" id="5" name="增长率" xr3:uid="{00000000-0010-0000-0200-000005000000}"/>
    <tableColumn dataDxfId="149" id="6" name="订单占比" xr3:uid="{00000000-0010-0000-0200-000006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5" id="5" mc:Ignorable="xr xr3" name="表5" ref="A66:E91" totalsRowShown="0" xr:uid="{00000000-000C-0000-FFFF-FFFF03000000}">
  <autoFilter ref="A66:E91" xr:uid="{00000000-0009-0000-0100-000005000000}"/>
  <tableColumns count="5">
    <tableColumn dataDxfId="148" id="1" name="线路" xr3:uid="{00000000-0010-0000-0300-000001000000}"/>
    <tableColumn dataDxfId="147" id="2" name="团队" xr3:uid="{00000000-0010-0000-0300-000002000000}"/>
    <tableColumn dataDxfId="146" id="3" name="上旬roi" xr3:uid="{00000000-0010-0000-0300-000003000000}"/>
    <tableColumn dataDxfId="145" id="4" name="下旬roi" xr3:uid="{00000000-0010-0000-0300-000004000000}"/>
    <tableColumn dataDxfId="144" id="5" name="总计" xr3:uid="{00000000-0010-0000-0300-000005000000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opLeftCell="A110" workbookViewId="0">
      <selection activeCell="G110" sqref="A102:G110"/>
    </sheetView>
  </sheetViews>
  <sheetFormatPr defaultColWidth="8.875" defaultRowHeight="13.5" x14ac:dyDescent="0.15"/>
  <cols>
    <col min="1" max="1" customWidth="true" style="37" width="14.375" collapsed="true"/>
    <col min="2" max="2" customWidth="true" style="91" width="15.75" collapsed="true"/>
    <col min="3" max="3" customWidth="true" hidden="true" width="8.875" collapsed="true"/>
    <col min="4" max="5" width="19.0" collapsed="true"/>
    <col min="6" max="6" width="17.125" collapsed="true"/>
    <col min="7" max="7" customWidth="true" width="14.75" collapsed="true"/>
    <col min="8" max="8" width="12.875" collapsed="true"/>
    <col min="11" max="11" width="18.625" collapsed="true"/>
  </cols>
  <sheetData>
    <row ht="17.25" r="1" spans="1:7" x14ac:dyDescent="0.15">
      <c r="A1" s="92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77" t="s">
        <v>6</v>
      </c>
    </row>
    <row hidden="1" ht="17.25" r="2" spans="1:7" x14ac:dyDescent="0.15">
      <c r="A2" s="92">
        <v>43282</v>
      </c>
      <c r="B2" s="93">
        <v>13427</v>
      </c>
      <c r="C2" s="94"/>
      <c r="D2" s="94"/>
      <c r="E2" s="94"/>
      <c r="F2" s="94"/>
      <c r="G2" s="77"/>
    </row>
    <row hidden="1" ht="17.25" r="3" spans="1:7" x14ac:dyDescent="0.15">
      <c r="A3" s="92">
        <v>43283</v>
      </c>
      <c r="B3" s="93">
        <v>13252</v>
      </c>
      <c r="C3" s="94"/>
      <c r="D3" s="94"/>
      <c r="E3" s="94"/>
      <c r="F3" s="94"/>
      <c r="G3" s="77"/>
    </row>
    <row hidden="1" ht="17.25" r="4" spans="1:7" x14ac:dyDescent="0.15">
      <c r="A4" s="92">
        <v>43284</v>
      </c>
      <c r="B4" s="93">
        <v>13620</v>
      </c>
      <c r="C4" s="94"/>
      <c r="D4" s="94"/>
      <c r="E4" s="94"/>
      <c r="F4" s="94"/>
      <c r="G4" s="77"/>
    </row>
    <row hidden="1" ht="17.25" r="5" spans="1:7" x14ac:dyDescent="0.15">
      <c r="A5" s="92">
        <v>43285</v>
      </c>
      <c r="B5" s="93">
        <v>13604</v>
      </c>
      <c r="C5" s="94"/>
      <c r="D5" s="94"/>
      <c r="E5" s="94"/>
      <c r="F5" s="94"/>
      <c r="G5" s="77"/>
    </row>
    <row hidden="1" ht="17.25" r="6" spans="1:7" x14ac:dyDescent="0.15">
      <c r="A6" s="92">
        <v>43286</v>
      </c>
      <c r="B6" s="93">
        <v>12452</v>
      </c>
      <c r="C6" s="94"/>
      <c r="D6" s="94"/>
      <c r="E6" s="94"/>
      <c r="F6" s="94"/>
      <c r="G6" s="77"/>
    </row>
    <row hidden="1" ht="17.25" r="7" spans="1:7" x14ac:dyDescent="0.15">
      <c r="A7" s="92">
        <v>43287</v>
      </c>
      <c r="B7" s="93">
        <v>11898</v>
      </c>
      <c r="C7" s="94"/>
      <c r="D7" s="94"/>
      <c r="E7" s="94"/>
      <c r="F7" s="94"/>
      <c r="G7" s="77"/>
    </row>
    <row hidden="1" ht="17.25" r="8" spans="1:7" x14ac:dyDescent="0.15">
      <c r="A8" s="92">
        <v>43288</v>
      </c>
      <c r="B8" s="93">
        <v>12061</v>
      </c>
      <c r="C8" s="94"/>
      <c r="D8" s="94"/>
      <c r="E8" s="94"/>
      <c r="F8" s="94"/>
      <c r="G8" s="77"/>
    </row>
    <row hidden="1" ht="17.25" r="9" spans="1:7" x14ac:dyDescent="0.15">
      <c r="A9" s="92">
        <v>43289</v>
      </c>
      <c r="B9" s="93">
        <v>13646</v>
      </c>
      <c r="C9" s="94"/>
      <c r="D9" s="94"/>
      <c r="E9" s="94"/>
      <c r="F9" s="94"/>
      <c r="G9" s="77"/>
    </row>
    <row hidden="1" ht="17.25" r="10" spans="1:7" x14ac:dyDescent="0.15">
      <c r="A10" s="92">
        <v>43290</v>
      </c>
      <c r="B10" s="93">
        <v>13396</v>
      </c>
      <c r="C10" s="94"/>
      <c r="D10" s="94"/>
      <c r="E10" s="94"/>
      <c r="F10" s="94"/>
      <c r="G10" s="77"/>
    </row>
    <row hidden="1" ht="17.25" r="11" spans="1:7" x14ac:dyDescent="0.15">
      <c r="A11" s="92">
        <v>43291</v>
      </c>
      <c r="B11" s="93">
        <v>12384</v>
      </c>
      <c r="C11" s="94"/>
      <c r="D11" s="94"/>
      <c r="E11" s="94"/>
      <c r="F11" s="94"/>
      <c r="G11" s="77"/>
    </row>
    <row hidden="1" ht="17.25" r="12" spans="1:7" x14ac:dyDescent="0.15">
      <c r="A12" s="92">
        <v>43292</v>
      </c>
      <c r="B12" s="93">
        <v>11962</v>
      </c>
      <c r="C12" s="94"/>
      <c r="D12" s="94"/>
      <c r="E12" s="94"/>
      <c r="F12" s="94"/>
      <c r="G12" s="77"/>
    </row>
    <row hidden="1" ht="17.25" r="13" spans="1:7" x14ac:dyDescent="0.15">
      <c r="A13" s="92">
        <v>43293</v>
      </c>
      <c r="B13" s="93">
        <v>10688</v>
      </c>
      <c r="C13" s="94"/>
      <c r="D13" s="94"/>
      <c r="E13" s="94"/>
      <c r="F13" s="94"/>
      <c r="G13" s="77"/>
    </row>
    <row hidden="1" ht="17.25" r="14" spans="1:7" x14ac:dyDescent="0.15">
      <c r="A14" s="92">
        <v>43294</v>
      </c>
      <c r="B14" s="93">
        <v>9810</v>
      </c>
      <c r="C14" s="94"/>
      <c r="D14" s="94"/>
      <c r="E14" s="94"/>
      <c r="F14" s="94"/>
      <c r="G14" s="77"/>
    </row>
    <row hidden="1" ht="17.25" r="15" spans="1:7" x14ac:dyDescent="0.15">
      <c r="A15" s="92">
        <v>43295</v>
      </c>
      <c r="B15" s="93">
        <v>10263</v>
      </c>
      <c r="C15" s="94"/>
      <c r="D15" s="94"/>
      <c r="E15" s="94"/>
      <c r="F15" s="94"/>
      <c r="G15" s="77"/>
    </row>
    <row hidden="1" ht="17.25" r="16" spans="1:7" x14ac:dyDescent="0.15">
      <c r="A16" s="92">
        <v>43296</v>
      </c>
      <c r="B16" s="93">
        <v>11649</v>
      </c>
      <c r="C16" s="94"/>
      <c r="D16" s="94"/>
      <c r="E16" s="94"/>
      <c r="F16" s="94"/>
      <c r="G16" s="77"/>
    </row>
    <row hidden="1" ht="17.25" r="17" spans="1:7" x14ac:dyDescent="0.15">
      <c r="A17" s="92">
        <v>43297</v>
      </c>
      <c r="B17" s="93">
        <v>10712</v>
      </c>
      <c r="C17" s="94"/>
      <c r="D17" s="94"/>
      <c r="E17" s="94"/>
      <c r="F17" s="94"/>
      <c r="G17" s="77"/>
    </row>
    <row hidden="1" ht="17.25" r="18" spans="1:7" x14ac:dyDescent="0.15">
      <c r="A18" s="92">
        <v>43298</v>
      </c>
      <c r="B18" s="93">
        <v>10905</v>
      </c>
      <c r="C18" s="94"/>
      <c r="D18" s="94"/>
      <c r="E18" s="94"/>
      <c r="F18" s="94"/>
      <c r="G18" s="77"/>
    </row>
    <row hidden="1" ht="17.25" r="19" spans="1:7" x14ac:dyDescent="0.15">
      <c r="A19" s="92">
        <v>43299</v>
      </c>
      <c r="B19" s="93">
        <v>10700</v>
      </c>
      <c r="C19" s="94"/>
      <c r="D19" s="94"/>
      <c r="E19" s="94"/>
      <c r="F19" s="94"/>
      <c r="G19" s="77"/>
    </row>
    <row hidden="1" ht="17.25" r="20" spans="1:7" x14ac:dyDescent="0.15">
      <c r="A20" s="92">
        <v>43300</v>
      </c>
      <c r="B20" s="93">
        <v>10049</v>
      </c>
      <c r="C20" s="94"/>
      <c r="D20" s="94"/>
      <c r="E20" s="94"/>
      <c r="F20" s="94"/>
      <c r="G20" s="77"/>
    </row>
    <row hidden="1" ht="17.25" r="21" spans="1:7" x14ac:dyDescent="0.15">
      <c r="A21" s="92">
        <v>43301</v>
      </c>
      <c r="B21" s="93">
        <v>9217</v>
      </c>
      <c r="C21" s="94"/>
      <c r="D21" s="94"/>
      <c r="E21" s="94"/>
      <c r="F21" s="94"/>
      <c r="G21" s="77"/>
    </row>
    <row hidden="1" ht="17.25" r="22" spans="1:7" x14ac:dyDescent="0.15">
      <c r="A22" s="92">
        <v>43302</v>
      </c>
      <c r="B22" s="93">
        <v>10279</v>
      </c>
      <c r="C22" s="94"/>
      <c r="D22" s="94"/>
      <c r="E22" s="94"/>
      <c r="F22" s="94"/>
      <c r="G22" s="77"/>
    </row>
    <row customFormat="1" hidden="1" ht="17.25" r="23" s="37" spans="1:7" x14ac:dyDescent="0.15">
      <c r="A23" s="92">
        <v>43303</v>
      </c>
      <c r="B23" s="93">
        <v>10700</v>
      </c>
      <c r="C23" s="92"/>
      <c r="D23" s="92"/>
      <c r="E23" s="92"/>
      <c r="F23" s="92"/>
      <c r="G23" s="95"/>
    </row>
    <row hidden="1" ht="17.25" r="24" spans="1:7" x14ac:dyDescent="0.15">
      <c r="A24" s="92">
        <v>43304</v>
      </c>
      <c r="B24" s="93">
        <v>9180</v>
      </c>
      <c r="C24" s="94"/>
      <c r="D24" s="94"/>
      <c r="E24" s="94"/>
      <c r="F24" s="94"/>
      <c r="G24" s="77"/>
    </row>
    <row hidden="1" ht="17.25" r="25" spans="1:7" x14ac:dyDescent="0.15">
      <c r="A25" s="92">
        <v>43305</v>
      </c>
      <c r="B25" s="93">
        <v>8970</v>
      </c>
      <c r="C25" s="94"/>
      <c r="D25" s="94"/>
      <c r="E25" s="94"/>
      <c r="F25" s="94"/>
      <c r="G25" s="77"/>
    </row>
    <row hidden="1" ht="17.25" r="26" spans="1:7" x14ac:dyDescent="0.15">
      <c r="A26" s="92">
        <v>43306</v>
      </c>
      <c r="B26" s="93">
        <v>8850</v>
      </c>
      <c r="C26" s="94"/>
      <c r="D26" s="94"/>
      <c r="E26" s="94"/>
      <c r="F26" s="94"/>
      <c r="G26" s="77"/>
    </row>
    <row hidden="1" ht="17.25" r="27" spans="1:7" x14ac:dyDescent="0.15">
      <c r="A27" s="92">
        <v>43307</v>
      </c>
      <c r="B27" s="93">
        <v>8464</v>
      </c>
      <c r="C27" s="94"/>
      <c r="D27" s="94"/>
      <c r="E27" s="94"/>
      <c r="F27" s="94"/>
      <c r="G27" s="77"/>
    </row>
    <row hidden="1" ht="17.25" r="28" spans="1:7" x14ac:dyDescent="0.15">
      <c r="A28" s="92">
        <v>43308</v>
      </c>
      <c r="B28" s="93">
        <v>8192</v>
      </c>
      <c r="C28" s="94"/>
      <c r="D28" s="94"/>
      <c r="E28" s="94"/>
      <c r="F28" s="94"/>
      <c r="G28" s="77"/>
    </row>
    <row hidden="1" ht="17.25" r="29" spans="1:7" x14ac:dyDescent="0.15">
      <c r="A29" s="92">
        <v>43309</v>
      </c>
      <c r="B29" s="93">
        <v>8953</v>
      </c>
      <c r="C29" s="94"/>
      <c r="D29" s="94"/>
      <c r="E29" s="94"/>
      <c r="F29" s="94"/>
      <c r="G29" s="77"/>
    </row>
    <row hidden="1" ht="17.25" r="30" spans="1:7" x14ac:dyDescent="0.15">
      <c r="A30" s="92">
        <v>43310</v>
      </c>
      <c r="B30" s="93">
        <v>8780</v>
      </c>
      <c r="C30" s="94"/>
      <c r="D30" s="94"/>
      <c r="E30" s="94"/>
      <c r="F30" s="94"/>
      <c r="G30" s="77"/>
    </row>
    <row hidden="1" ht="17.25" r="31" spans="1:7" x14ac:dyDescent="0.15">
      <c r="A31" s="92">
        <v>43311</v>
      </c>
      <c r="B31" s="93">
        <v>8357</v>
      </c>
      <c r="C31" s="94"/>
      <c r="D31" s="94"/>
      <c r="E31" s="94"/>
      <c r="F31" s="94"/>
      <c r="G31" s="77"/>
    </row>
    <row hidden="1" ht="17.25" r="32" spans="1:7" x14ac:dyDescent="0.15">
      <c r="A32" s="92">
        <v>43312</v>
      </c>
      <c r="B32" s="93">
        <v>7973</v>
      </c>
      <c r="C32" s="94"/>
      <c r="D32" s="94"/>
      <c r="E32" s="94"/>
      <c r="F32" s="94"/>
      <c r="G32" s="77"/>
    </row>
    <row hidden="1" ht="17.25" r="33" spans="1:7" x14ac:dyDescent="0.15">
      <c r="A33" s="92">
        <v>43313</v>
      </c>
      <c r="B33" s="93">
        <v>8313</v>
      </c>
      <c r="C33" s="94" t="str">
        <f>TEXT(A33,"aaaa")</f>
        <v>星期三</v>
      </c>
      <c r="D33" s="94"/>
      <c r="E33" s="94"/>
      <c r="F33" s="94"/>
      <c r="G33" s="77"/>
    </row>
    <row hidden="1" ht="17.25" r="34" spans="1:7" x14ac:dyDescent="0.15">
      <c r="A34" s="92">
        <v>43314</v>
      </c>
      <c r="B34" s="93">
        <v>7312</v>
      </c>
      <c r="C34" s="94" t="str">
        <f ref="C34:C52" si="0" t="shared">TEXT(A34,"aaaa")</f>
        <v>星期四</v>
      </c>
      <c r="D34" s="94"/>
      <c r="E34" s="94"/>
      <c r="F34" s="94"/>
      <c r="G34" s="77"/>
    </row>
    <row hidden="1" ht="17.25" r="35" spans="1:7" x14ac:dyDescent="0.15">
      <c r="A35" s="92">
        <v>43315</v>
      </c>
      <c r="B35" s="93">
        <v>7885</v>
      </c>
      <c r="C35" s="94" t="str">
        <f si="0" t="shared"/>
        <v>星期五</v>
      </c>
      <c r="D35" s="94"/>
      <c r="E35" s="94"/>
      <c r="F35" s="94"/>
      <c r="G35" s="77"/>
    </row>
    <row hidden="1" ht="17.25" r="36" spans="1:7" x14ac:dyDescent="0.15">
      <c r="A36" s="92">
        <v>43316</v>
      </c>
      <c r="B36" s="93">
        <v>8523</v>
      </c>
      <c r="C36" s="94" t="str">
        <f si="0" t="shared"/>
        <v>星期六</v>
      </c>
      <c r="D36" s="94"/>
      <c r="E36" s="94"/>
      <c r="F36" s="94"/>
      <c r="G36" s="77"/>
    </row>
    <row hidden="1" ht="17.25" r="37" spans="1:7" x14ac:dyDescent="0.15">
      <c r="A37" s="92">
        <v>43317</v>
      </c>
      <c r="B37" s="93">
        <v>9325</v>
      </c>
      <c r="C37" s="94" t="str">
        <f si="0" t="shared"/>
        <v>星期日</v>
      </c>
      <c r="D37" s="94"/>
      <c r="E37" s="94"/>
      <c r="F37" s="94"/>
      <c r="G37" s="77"/>
    </row>
    <row hidden="1" ht="17.25" r="38" spans="1:7" x14ac:dyDescent="0.15">
      <c r="A38" s="92">
        <v>43318</v>
      </c>
      <c r="B38" s="93">
        <v>8352</v>
      </c>
      <c r="C38" s="94" t="str">
        <f si="0" t="shared"/>
        <v>星期一</v>
      </c>
      <c r="D38" s="94"/>
      <c r="E38" s="94"/>
      <c r="F38" s="94"/>
      <c r="G38" s="77"/>
    </row>
    <row hidden="1" ht="17.25" r="39" spans="1:7" x14ac:dyDescent="0.15">
      <c r="A39" s="92">
        <v>43319</v>
      </c>
      <c r="B39" s="93">
        <v>8133</v>
      </c>
      <c r="C39" s="94" t="str">
        <f si="0" t="shared"/>
        <v>星期二</v>
      </c>
      <c r="D39" s="94"/>
      <c r="E39" s="94"/>
      <c r="F39" s="94"/>
      <c r="G39" s="77"/>
    </row>
    <row hidden="1" ht="17.25" r="40" spans="1:7" x14ac:dyDescent="0.15">
      <c r="A40" s="92">
        <v>43320</v>
      </c>
      <c r="B40" s="93">
        <v>8190</v>
      </c>
      <c r="C40" s="94" t="str">
        <f si="0" t="shared"/>
        <v>星期三</v>
      </c>
      <c r="D40" s="94"/>
      <c r="E40" s="94"/>
      <c r="F40" s="94"/>
      <c r="G40" s="77"/>
    </row>
    <row hidden="1" ht="17.25" r="41" spans="1:7" x14ac:dyDescent="0.15">
      <c r="A41" s="92">
        <v>43321</v>
      </c>
      <c r="B41" s="93">
        <v>8269</v>
      </c>
      <c r="C41" s="94" t="str">
        <f si="0" t="shared"/>
        <v>星期四</v>
      </c>
      <c r="D41" s="94"/>
      <c r="E41" s="94"/>
      <c r="F41" s="94"/>
      <c r="G41" s="77"/>
    </row>
    <row hidden="1" ht="17.25" r="42" spans="1:7" x14ac:dyDescent="0.15">
      <c r="A42" s="92">
        <v>43322</v>
      </c>
      <c r="B42" s="93">
        <v>7361</v>
      </c>
      <c r="C42" s="94" t="str">
        <f si="0" t="shared"/>
        <v>星期五</v>
      </c>
      <c r="D42" s="94"/>
      <c r="E42" s="94"/>
      <c r="F42" s="94"/>
      <c r="G42" s="77"/>
    </row>
    <row hidden="1" ht="17.25" r="43" spans="1:7" x14ac:dyDescent="0.15">
      <c r="A43" s="92">
        <v>43323</v>
      </c>
      <c r="B43" s="93">
        <v>8273</v>
      </c>
      <c r="C43" s="94" t="str">
        <f si="0" t="shared"/>
        <v>星期六</v>
      </c>
      <c r="D43" s="94"/>
      <c r="E43" s="94"/>
      <c r="F43" s="94"/>
      <c r="G43" s="77"/>
    </row>
    <row hidden="1" ht="17.25" r="44" spans="1:7" x14ac:dyDescent="0.15">
      <c r="A44" s="92">
        <v>43324</v>
      </c>
      <c r="B44" s="93">
        <v>8543</v>
      </c>
      <c r="C44" s="94" t="str">
        <f si="0" t="shared"/>
        <v>星期日</v>
      </c>
      <c r="D44" s="94"/>
      <c r="E44" s="94"/>
      <c r="F44" s="94"/>
      <c r="G44" s="77"/>
    </row>
    <row hidden="1" ht="17.25" r="45" spans="1:7" x14ac:dyDescent="0.15">
      <c r="A45" s="92">
        <v>43325</v>
      </c>
      <c r="B45" s="93">
        <v>8331</v>
      </c>
      <c r="C45" s="94" t="str">
        <f si="0" t="shared"/>
        <v>星期一</v>
      </c>
      <c r="D45" s="94"/>
      <c r="E45" s="94"/>
      <c r="F45" s="94"/>
      <c r="G45" s="77"/>
    </row>
    <row hidden="1" ht="17.25" r="46" spans="1:7" x14ac:dyDescent="0.15">
      <c r="A46" s="92">
        <v>43326</v>
      </c>
      <c r="B46" s="93">
        <v>8198</v>
      </c>
      <c r="C46" s="94" t="str">
        <f si="0" t="shared"/>
        <v>星期二</v>
      </c>
      <c r="D46" s="94"/>
      <c r="E46" s="94"/>
      <c r="F46" s="94"/>
      <c r="G46" s="77"/>
    </row>
    <row hidden="1" ht="17.25" r="47" spans="1:7" x14ac:dyDescent="0.15">
      <c r="A47" s="92">
        <v>43327</v>
      </c>
      <c r="B47" s="93">
        <v>7953</v>
      </c>
      <c r="C47" s="94" t="str">
        <f si="0" t="shared"/>
        <v>星期三</v>
      </c>
      <c r="D47" s="94"/>
      <c r="E47" s="94"/>
      <c r="F47" s="94"/>
      <c r="G47" s="77"/>
    </row>
    <row hidden="1" ht="17.25" r="48" spans="1:7" x14ac:dyDescent="0.15">
      <c r="A48" s="92">
        <v>43328</v>
      </c>
      <c r="B48" s="93">
        <v>7633</v>
      </c>
      <c r="C48" s="94" t="str">
        <f si="0" t="shared"/>
        <v>星期四</v>
      </c>
      <c r="D48" s="94"/>
      <c r="E48" s="94"/>
      <c r="F48" s="94"/>
      <c r="G48" s="77"/>
    </row>
    <row hidden="1" ht="17.25" r="49" spans="1:7" x14ac:dyDescent="0.15">
      <c r="A49" s="92">
        <v>43329</v>
      </c>
      <c r="B49" s="93">
        <v>7774</v>
      </c>
      <c r="C49" s="94" t="str">
        <f si="0" t="shared"/>
        <v>星期五</v>
      </c>
      <c r="D49" s="94"/>
      <c r="E49" s="94"/>
      <c r="F49" s="94"/>
      <c r="G49" s="77"/>
    </row>
    <row hidden="1" ht="17.25" r="50" spans="1:7" x14ac:dyDescent="0.15">
      <c r="A50" s="92">
        <v>43330</v>
      </c>
      <c r="B50" s="93">
        <v>8022</v>
      </c>
      <c r="C50" s="94" t="str">
        <f si="0" t="shared"/>
        <v>星期六</v>
      </c>
      <c r="D50" s="94"/>
      <c r="E50" s="94"/>
      <c r="F50" s="94"/>
      <c r="G50" s="77"/>
    </row>
    <row hidden="1" ht="17.25" r="51" spans="1:7" x14ac:dyDescent="0.15">
      <c r="A51" s="92">
        <v>43331</v>
      </c>
      <c r="B51" s="93">
        <v>8544</v>
      </c>
      <c r="C51" s="94" t="str">
        <f si="0" t="shared"/>
        <v>星期日</v>
      </c>
      <c r="D51" s="94"/>
      <c r="E51" s="94"/>
      <c r="F51" s="94"/>
      <c r="G51" s="77"/>
    </row>
    <row hidden="1" ht="17.25" r="52" spans="1:7" x14ac:dyDescent="0.15">
      <c r="A52" s="92">
        <v>43332</v>
      </c>
      <c r="B52" s="96">
        <v>7842</v>
      </c>
      <c r="C52" s="94" t="str">
        <f si="0" t="shared"/>
        <v>星期一</v>
      </c>
      <c r="D52" s="94"/>
      <c r="E52" s="94"/>
      <c r="F52" s="94"/>
      <c r="G52" s="77"/>
    </row>
    <row hidden="1" ht="17.25" r="53" spans="1:7" x14ac:dyDescent="0.15">
      <c r="A53" s="92">
        <v>43333</v>
      </c>
      <c r="B53" s="96">
        <v>7803</v>
      </c>
      <c r="C53" s="94"/>
      <c r="D53" s="94"/>
      <c r="E53" s="94"/>
      <c r="F53" s="94"/>
      <c r="G53" s="77"/>
    </row>
    <row hidden="1" ht="17.25" r="54" spans="1:7" x14ac:dyDescent="0.15">
      <c r="A54" s="92">
        <v>43334</v>
      </c>
      <c r="B54" s="96">
        <v>8168</v>
      </c>
      <c r="C54" s="94"/>
      <c r="D54" s="94"/>
      <c r="E54" s="94"/>
      <c r="F54" s="94"/>
      <c r="G54" s="77"/>
    </row>
    <row hidden="1" ht="17.25" r="55" spans="1:7" x14ac:dyDescent="0.15">
      <c r="A55" s="92">
        <v>43335</v>
      </c>
      <c r="B55" s="96">
        <v>8624</v>
      </c>
      <c r="C55" s="94"/>
      <c r="D55" s="94"/>
      <c r="E55" s="94"/>
      <c r="F55" s="94"/>
      <c r="G55" s="77"/>
    </row>
    <row hidden="1" ht="17.25" r="56" spans="1:7" x14ac:dyDescent="0.15">
      <c r="A56" s="92">
        <v>43336</v>
      </c>
      <c r="B56" s="96">
        <v>8493</v>
      </c>
      <c r="C56" s="94"/>
      <c r="D56" s="94"/>
      <c r="E56" s="94"/>
      <c r="F56" s="94"/>
      <c r="G56" s="77"/>
    </row>
    <row hidden="1" ht="17.25" r="57" spans="1:7" x14ac:dyDescent="0.15">
      <c r="A57" s="92">
        <v>43337</v>
      </c>
      <c r="B57" s="96">
        <v>8586</v>
      </c>
      <c r="C57" s="94"/>
      <c r="D57" s="94"/>
      <c r="E57" s="94"/>
      <c r="F57" s="94"/>
      <c r="G57" s="77"/>
    </row>
    <row hidden="1" ht="17.25" r="58" spans="1:7" x14ac:dyDescent="0.15">
      <c r="A58" s="92">
        <v>43338</v>
      </c>
      <c r="B58" s="96">
        <v>7778</v>
      </c>
      <c r="C58" s="94"/>
      <c r="D58" s="94"/>
      <c r="E58" s="94"/>
      <c r="F58" s="94"/>
      <c r="G58" s="77"/>
    </row>
    <row hidden="1" ht="17.25" r="59" spans="1:7" x14ac:dyDescent="0.15">
      <c r="A59" s="92">
        <v>43339</v>
      </c>
      <c r="B59" s="96">
        <v>7214</v>
      </c>
      <c r="C59" s="94"/>
      <c r="D59" s="94"/>
      <c r="E59" s="94"/>
      <c r="F59" s="94"/>
      <c r="G59" s="77"/>
    </row>
    <row hidden="1" ht="17.25" r="60" spans="1:7" x14ac:dyDescent="0.15">
      <c r="A60" s="92">
        <v>43340</v>
      </c>
      <c r="B60" s="96">
        <v>7364</v>
      </c>
      <c r="C60" s="94"/>
      <c r="D60" s="94"/>
      <c r="E60" s="94"/>
      <c r="F60" s="94"/>
      <c r="G60" s="77"/>
    </row>
    <row hidden="1" ht="17.25" r="61" spans="1:7" x14ac:dyDescent="0.15">
      <c r="A61" s="92">
        <v>43341</v>
      </c>
      <c r="B61" s="96">
        <v>7922</v>
      </c>
      <c r="C61" s="94"/>
      <c r="D61" s="94"/>
      <c r="E61" s="94"/>
      <c r="F61" s="94"/>
      <c r="G61" s="77"/>
    </row>
    <row hidden="1" ht="17.25" r="62" spans="1:7" x14ac:dyDescent="0.15">
      <c r="A62" s="92">
        <v>43342</v>
      </c>
      <c r="B62" s="96">
        <v>8490</v>
      </c>
      <c r="C62" s="94"/>
      <c r="D62" s="94"/>
      <c r="E62" s="94"/>
      <c r="F62" s="94"/>
      <c r="G62" s="77"/>
    </row>
    <row hidden="1" ht="17.25" r="63" spans="1:7" x14ac:dyDescent="0.15">
      <c r="A63" s="92">
        <v>43343</v>
      </c>
      <c r="B63" s="96">
        <v>8527</v>
      </c>
      <c r="C63" s="94"/>
      <c r="D63" s="94"/>
      <c r="E63" s="94"/>
      <c r="F63" s="94"/>
      <c r="G63" s="77"/>
    </row>
    <row hidden="1" ht="17.25" r="64" spans="1:7" x14ac:dyDescent="0.15">
      <c r="A64" s="92">
        <v>43374</v>
      </c>
      <c r="B64" s="96">
        <v>8916</v>
      </c>
      <c r="C64" s="94"/>
      <c r="D64" s="94"/>
      <c r="E64" s="94"/>
      <c r="F64" s="94"/>
      <c r="G64" s="77"/>
    </row>
    <row hidden="1" ht="17.25" r="65" spans="1:7" x14ac:dyDescent="0.15">
      <c r="A65" s="92">
        <v>43375</v>
      </c>
      <c r="B65" s="96">
        <v>7078</v>
      </c>
      <c r="C65" s="94"/>
      <c r="D65" s="94"/>
      <c r="E65" s="94"/>
      <c r="F65" s="94"/>
      <c r="G65" s="77"/>
    </row>
    <row hidden="1" ht="17.25" r="66" spans="1:7" x14ac:dyDescent="0.15">
      <c r="A66" s="92">
        <v>43376</v>
      </c>
      <c r="B66" s="96">
        <v>7182</v>
      </c>
      <c r="C66" s="94"/>
      <c r="D66" s="94"/>
      <c r="E66" s="94"/>
      <c r="F66" s="94"/>
      <c r="G66" s="77"/>
    </row>
    <row hidden="1" ht="17.25" r="67" spans="1:7" x14ac:dyDescent="0.15">
      <c r="A67" s="92">
        <v>43377</v>
      </c>
      <c r="B67" s="96">
        <v>7484</v>
      </c>
      <c r="C67" s="94"/>
      <c r="D67" s="94"/>
      <c r="E67" s="94"/>
      <c r="F67" s="94"/>
      <c r="G67" s="77"/>
    </row>
    <row hidden="1" ht="17.25" r="68" spans="1:7" x14ac:dyDescent="0.15">
      <c r="A68" s="92">
        <v>43378</v>
      </c>
      <c r="B68" s="96">
        <v>7276</v>
      </c>
      <c r="C68" s="94"/>
      <c r="D68" s="94"/>
      <c r="E68" s="94"/>
      <c r="F68" s="94"/>
      <c r="G68" s="77"/>
    </row>
    <row hidden="1" ht="17.25" r="69" spans="1:7" x14ac:dyDescent="0.15">
      <c r="A69" s="92">
        <v>43379</v>
      </c>
      <c r="B69" s="96">
        <v>7141</v>
      </c>
      <c r="C69" s="94"/>
      <c r="D69" s="94"/>
      <c r="E69" s="94"/>
      <c r="F69" s="94"/>
      <c r="G69" s="77"/>
    </row>
    <row hidden="1" ht="17.25" r="70" spans="1:7" x14ac:dyDescent="0.15">
      <c r="A70" s="92">
        <v>43380</v>
      </c>
      <c r="B70" s="96">
        <v>7730</v>
      </c>
      <c r="C70" s="94"/>
      <c r="D70" s="94"/>
      <c r="E70" s="94"/>
      <c r="F70" s="94"/>
      <c r="G70" s="77"/>
    </row>
    <row hidden="1" ht="17.25" r="71" spans="1:7" x14ac:dyDescent="0.15">
      <c r="A71" s="92">
        <v>43381</v>
      </c>
      <c r="B71" s="96">
        <v>7473</v>
      </c>
      <c r="C71" s="94"/>
      <c r="D71" s="94"/>
      <c r="E71" s="94"/>
      <c r="F71" s="94"/>
      <c r="G71" s="77"/>
    </row>
    <row hidden="1" ht="17.25" r="72" spans="1:7" x14ac:dyDescent="0.15">
      <c r="A72" s="92">
        <v>43382</v>
      </c>
      <c r="B72" s="96">
        <v>7983</v>
      </c>
      <c r="C72" s="94"/>
      <c r="D72" s="94"/>
      <c r="E72" s="94"/>
      <c r="F72" s="94"/>
      <c r="G72" s="77"/>
    </row>
    <row hidden="1" ht="17.25" r="73" spans="1:7" x14ac:dyDescent="0.15">
      <c r="A73" s="92">
        <v>43383</v>
      </c>
      <c r="B73" s="96">
        <v>8118</v>
      </c>
      <c r="C73" s="94"/>
      <c r="D73" s="94"/>
      <c r="E73" s="94"/>
      <c r="F73" s="94"/>
      <c r="G73" s="77"/>
    </row>
    <row hidden="1" ht="17.25" r="74" spans="1:7" x14ac:dyDescent="0.15">
      <c r="A74" s="92">
        <v>43384</v>
      </c>
      <c r="B74" s="96">
        <v>8266</v>
      </c>
      <c r="C74" s="94"/>
      <c r="D74" s="94"/>
      <c r="E74" s="94"/>
      <c r="F74" s="94"/>
      <c r="G74" s="77"/>
    </row>
    <row hidden="1" ht="17.25" r="75" spans="1:7" x14ac:dyDescent="0.15">
      <c r="A75" s="92">
        <v>43385</v>
      </c>
      <c r="B75" s="96">
        <v>8322</v>
      </c>
      <c r="C75" s="94"/>
      <c r="D75" s="94"/>
      <c r="E75" s="94"/>
      <c r="F75" s="94"/>
      <c r="G75" s="77"/>
    </row>
    <row hidden="1" ht="17.25" r="76" spans="1:7" x14ac:dyDescent="0.15">
      <c r="A76" s="92">
        <v>43386</v>
      </c>
      <c r="B76" s="96">
        <v>8980</v>
      </c>
      <c r="C76" s="94"/>
      <c r="D76" s="94"/>
      <c r="E76" s="94"/>
      <c r="F76" s="94"/>
      <c r="G76" s="77"/>
    </row>
    <row hidden="1" ht="17.25" r="77" spans="1:7" x14ac:dyDescent="0.15">
      <c r="A77" s="92">
        <v>43387</v>
      </c>
      <c r="B77" s="96">
        <v>10005</v>
      </c>
      <c r="C77" s="94"/>
      <c r="D77" s="94"/>
      <c r="E77" s="94"/>
      <c r="F77" s="94"/>
      <c r="G77" s="77"/>
    </row>
    <row hidden="1" ht="17.25" r="78" spans="1:7" x14ac:dyDescent="0.15">
      <c r="A78" s="92">
        <v>43388</v>
      </c>
      <c r="B78" s="96">
        <v>9738</v>
      </c>
      <c r="C78" s="94"/>
      <c r="D78" s="94"/>
      <c r="E78" s="94"/>
      <c r="F78" s="94"/>
      <c r="G78" s="77"/>
    </row>
    <row hidden="1" ht="17.25" r="79" spans="1:7" x14ac:dyDescent="0.15">
      <c r="A79" s="92">
        <v>43389</v>
      </c>
      <c r="B79" s="96">
        <v>9794</v>
      </c>
      <c r="C79" s="94"/>
      <c r="D79" s="94"/>
      <c r="E79" s="94"/>
      <c r="F79" s="94"/>
      <c r="G79" s="77"/>
    </row>
    <row hidden="1" ht="17.25" r="80" spans="1:7" x14ac:dyDescent="0.15">
      <c r="A80" s="92">
        <v>43390</v>
      </c>
      <c r="B80" s="96">
        <v>9911</v>
      </c>
      <c r="C80" s="94"/>
      <c r="D80" s="94"/>
      <c r="E80" s="94"/>
      <c r="F80" s="94"/>
      <c r="G80" s="77"/>
    </row>
    <row hidden="1" ht="17.25" r="81" spans="1:7" x14ac:dyDescent="0.15">
      <c r="A81" s="92">
        <v>43391</v>
      </c>
      <c r="B81" s="96">
        <v>10474</v>
      </c>
      <c r="C81" s="94"/>
      <c r="D81" s="94"/>
      <c r="E81" s="94"/>
      <c r="F81" s="94"/>
      <c r="G81" s="77"/>
    </row>
    <row hidden="1" ht="17.25" r="82" spans="1:7" x14ac:dyDescent="0.15">
      <c r="A82" s="92">
        <v>43392</v>
      </c>
      <c r="B82" s="96">
        <v>10900</v>
      </c>
      <c r="C82" s="94"/>
      <c r="D82" s="94"/>
      <c r="E82" s="94"/>
      <c r="F82" s="94"/>
      <c r="G82" s="77"/>
    </row>
    <row hidden="1" ht="17.25" r="83" spans="1:7" x14ac:dyDescent="0.15">
      <c r="A83" s="92">
        <v>43393</v>
      </c>
      <c r="B83" s="96">
        <v>11382</v>
      </c>
      <c r="C83" s="94"/>
      <c r="D83" s="94"/>
      <c r="E83" s="94"/>
      <c r="F83" s="94"/>
      <c r="G83" s="77"/>
    </row>
    <row hidden="1" ht="17.25" r="84" spans="1:7" x14ac:dyDescent="0.15">
      <c r="A84" s="92">
        <v>43394</v>
      </c>
      <c r="B84" s="96">
        <v>11859</v>
      </c>
      <c r="C84" s="94"/>
      <c r="D84" s="94"/>
      <c r="E84" s="94"/>
      <c r="F84" s="94"/>
      <c r="G84" s="77"/>
    </row>
    <row hidden="1" ht="17.25" r="85" spans="1:7" x14ac:dyDescent="0.15">
      <c r="A85" s="92">
        <v>43395</v>
      </c>
      <c r="B85" s="96">
        <v>11283</v>
      </c>
      <c r="C85" s="94"/>
      <c r="D85" s="94"/>
      <c r="E85" s="94"/>
      <c r="F85" s="94"/>
      <c r="G85" s="77"/>
    </row>
    <row hidden="1" ht="17.25" r="86" spans="1:7" x14ac:dyDescent="0.15">
      <c r="A86" s="92">
        <v>43396</v>
      </c>
      <c r="B86" s="96">
        <v>11153</v>
      </c>
      <c r="C86" s="94"/>
      <c r="D86" s="94"/>
      <c r="E86" s="94"/>
      <c r="F86" s="94"/>
      <c r="G86" s="77"/>
    </row>
    <row hidden="1" ht="17.25" r="87" spans="1:7" x14ac:dyDescent="0.15">
      <c r="A87" s="92">
        <v>43397</v>
      </c>
      <c r="B87" s="96">
        <v>10690</v>
      </c>
      <c r="C87" s="94"/>
      <c r="D87" s="94"/>
      <c r="E87" s="94"/>
      <c r="F87" s="94"/>
      <c r="G87" s="77"/>
    </row>
    <row hidden="1" ht="17.25" r="88" spans="1:7" x14ac:dyDescent="0.15">
      <c r="A88" s="92">
        <v>43398</v>
      </c>
      <c r="B88" s="96">
        <v>10582</v>
      </c>
      <c r="C88" s="94"/>
      <c r="D88" s="94"/>
      <c r="E88" s="94"/>
      <c r="F88" s="94"/>
      <c r="G88" s="77"/>
    </row>
    <row hidden="1" ht="17.25" r="89" spans="1:7" x14ac:dyDescent="0.15">
      <c r="A89" s="92">
        <v>43399</v>
      </c>
      <c r="B89" s="96">
        <v>9981</v>
      </c>
      <c r="C89" s="94"/>
      <c r="D89" s="94"/>
      <c r="E89" s="94"/>
      <c r="F89" s="94"/>
      <c r="G89" s="77"/>
    </row>
    <row hidden="1" ht="17.25" r="90" spans="1:7" x14ac:dyDescent="0.15">
      <c r="A90" s="92">
        <v>43400</v>
      </c>
      <c r="B90" s="96">
        <v>10227</v>
      </c>
      <c r="C90" s="94"/>
      <c r="D90" s="94"/>
      <c r="E90" s="94"/>
      <c r="F90" s="94"/>
      <c r="G90" s="77"/>
    </row>
    <row hidden="1" ht="17.25" r="91" spans="1:7" x14ac:dyDescent="0.15">
      <c r="A91" s="92">
        <v>43401</v>
      </c>
      <c r="B91" s="96">
        <v>10963</v>
      </c>
      <c r="C91" s="94"/>
      <c r="D91" s="94"/>
      <c r="E91" s="94"/>
      <c r="F91" s="94"/>
      <c r="G91" s="77"/>
    </row>
    <row hidden="1" ht="17.25" r="92" spans="1:7" x14ac:dyDescent="0.15">
      <c r="A92" s="92">
        <v>43402</v>
      </c>
      <c r="B92" s="96">
        <v>10220</v>
      </c>
      <c r="C92" s="94"/>
      <c r="D92" s="94"/>
      <c r="E92" s="94"/>
      <c r="F92" s="94"/>
      <c r="G92" s="77"/>
    </row>
    <row hidden="1" ht="17.25" r="93" spans="1:7" x14ac:dyDescent="0.15">
      <c r="A93" s="92">
        <v>43403</v>
      </c>
      <c r="B93" s="96">
        <v>9869</v>
      </c>
      <c r="C93" s="94"/>
      <c r="D93" s="94"/>
      <c r="E93" s="94"/>
      <c r="F93" s="94"/>
      <c r="G93" s="77"/>
    </row>
    <row hidden="1" ht="17.25" r="94" spans="1:7" x14ac:dyDescent="0.15">
      <c r="A94" s="92">
        <v>43404</v>
      </c>
      <c r="B94" s="96">
        <v>10449</v>
      </c>
      <c r="C94" s="94"/>
      <c r="D94" s="94"/>
      <c r="E94" s="94"/>
      <c r="F94" s="94"/>
      <c r="G94" s="77"/>
    </row>
    <row ht="17.25" r="95" spans="1:7" x14ac:dyDescent="0.15">
      <c r="A95" s="95">
        <v>43405</v>
      </c>
      <c r="B95" s="78">
        <f>'11.1'!F29</f>
        <v>11055</v>
      </c>
      <c r="C95" s="77"/>
      <c r="D95" s="82">
        <f>'11.1'!L29</f>
        <v>3799449.2419305807</v>
      </c>
      <c r="E95" s="82">
        <f>'11.1'!M29</f>
        <v>1139662.3235417674</v>
      </c>
      <c r="F95" s="97">
        <f>D95/E95</f>
        <v>3.3338377196877955</v>
      </c>
      <c r="G95" s="82">
        <f>D95/B95</f>
        <v>343.68604630760569</v>
      </c>
    </row>
    <row ht="17.25" r="96" spans="1:7" x14ac:dyDescent="0.15">
      <c r="A96" s="95">
        <v>43406</v>
      </c>
      <c r="B96" s="78">
        <f>'11.2'!F29</f>
        <v>12041</v>
      </c>
      <c r="C96" s="77"/>
      <c r="D96" s="82">
        <f>'11.2'!L29</f>
        <v>4141907.0535850399</v>
      </c>
      <c r="E96" s="82">
        <f>'11.2'!M29</f>
        <v>1189519.8260221926</v>
      </c>
      <c r="F96" s="97">
        <f ref="F96:F122" si="1" t="shared">D96/E96</f>
        <v>3.481999175613375</v>
      </c>
      <c r="G96" s="82">
        <f ref="G96:G122" si="2" t="shared">D96/B96</f>
        <v>343.98364368283694</v>
      </c>
    </row>
    <row ht="17.25" r="97" spans="1:7" x14ac:dyDescent="0.15">
      <c r="A97" s="95">
        <v>43407</v>
      </c>
      <c r="B97" s="78">
        <f>'11.3'!F29</f>
        <v>12661</v>
      </c>
      <c r="C97" s="77"/>
      <c r="D97" s="82">
        <f>'11.3'!L29</f>
        <v>4391644.0445445711</v>
      </c>
      <c r="E97" s="82">
        <f>'11.3'!M29</f>
        <v>1237923.6904574232</v>
      </c>
      <c r="F97" s="97">
        <f si="1" t="shared"/>
        <v>3.547588658652959</v>
      </c>
      <c r="G97" s="82">
        <f si="2" t="shared"/>
        <v>346.86391632134672</v>
      </c>
    </row>
    <row ht="17.25" r="98" spans="1:7" x14ac:dyDescent="0.15">
      <c r="A98" s="95">
        <v>43408</v>
      </c>
      <c r="B98" s="78">
        <f>'11.4'!F29</f>
        <v>12951</v>
      </c>
      <c r="C98" s="77"/>
      <c r="D98" s="82">
        <f>'11.4'!L29</f>
        <v>4481118.2871060921</v>
      </c>
      <c r="E98" s="82">
        <f>'11.4'!M29</f>
        <v>1238272.2179301484</v>
      </c>
      <c r="F98" s="97">
        <f si="1" t="shared"/>
        <v>3.6188474732935294</v>
      </c>
      <c r="G98" s="82">
        <f si="2" t="shared"/>
        <v>346.00558158490401</v>
      </c>
    </row>
    <row ht="17.25" r="99" spans="1:7" x14ac:dyDescent="0.15">
      <c r="A99" s="95">
        <v>43409</v>
      </c>
      <c r="B99" s="78">
        <f>'11.5'!F29</f>
        <v>11779</v>
      </c>
      <c r="C99" s="77"/>
      <c r="D99" s="82">
        <f>'11.5'!L29</f>
        <v>3892330.7770679877</v>
      </c>
      <c r="E99" s="82">
        <f>'11.5'!M29</f>
        <v>1150124.5770835984</v>
      </c>
      <c r="F99" s="97">
        <f si="1" t="shared"/>
        <v>3.3842688475868195</v>
      </c>
      <c r="G99" s="82">
        <f si="2" t="shared"/>
        <v>330.44662340334389</v>
      </c>
    </row>
    <row ht="17.25" r="100" spans="1:7" x14ac:dyDescent="0.15">
      <c r="A100" s="95">
        <v>43410</v>
      </c>
      <c r="B100" s="78">
        <f>'11.6'!F29</f>
        <v>11187</v>
      </c>
      <c r="C100" s="77"/>
      <c r="D100" s="82">
        <f>'11.6'!L29</f>
        <v>3694580.204025697</v>
      </c>
      <c r="E100" s="82">
        <f>'11.6'!M29</f>
        <v>1215731.5544665488</v>
      </c>
      <c r="F100" s="97">
        <f si="1" t="shared"/>
        <v>3.0389769768267985</v>
      </c>
      <c r="G100" s="82">
        <f si="2" t="shared"/>
        <v>330.25656601642055</v>
      </c>
    </row>
    <row ht="17.25" r="101" spans="1:7" x14ac:dyDescent="0.15">
      <c r="A101" s="95">
        <v>43411</v>
      </c>
      <c r="B101" s="78">
        <f>'11.7'!F29</f>
        <v>10938</v>
      </c>
      <c r="C101" s="77"/>
      <c r="D101" s="82">
        <f>'11.7'!L29</f>
        <v>3687442.4799043182</v>
      </c>
      <c r="E101" s="82">
        <f>'11.7'!M29</f>
        <v>1121422.6821971922</v>
      </c>
      <c r="F101" s="97">
        <f si="1" t="shared"/>
        <v>3.288182536739447</v>
      </c>
      <c r="G101" s="82">
        <f si="2" t="shared"/>
        <v>337.12218686270967</v>
      </c>
    </row>
    <row ht="17.25" r="102" spans="1:7" x14ac:dyDescent="0.15">
      <c r="A102" s="95">
        <v>43412</v>
      </c>
      <c r="B102" s="78">
        <f>'11.8'!F29</f>
        <v>10949</v>
      </c>
      <c r="C102" s="77"/>
      <c r="D102" s="82">
        <f>'11.8'!L29</f>
        <v>3730585.829552284</v>
      </c>
      <c r="E102" s="82">
        <f>'11.8'!M29</f>
        <v>1138903.4165033607</v>
      </c>
      <c r="F102" s="97">
        <f si="1" t="shared"/>
        <v>3.2755945548094467</v>
      </c>
      <c r="G102" s="82">
        <f si="2" t="shared"/>
        <v>340.7238861587619</v>
      </c>
    </row>
    <row ht="17.25" r="103" spans="1:7" x14ac:dyDescent="0.15">
      <c r="A103" s="95">
        <v>43413</v>
      </c>
      <c r="B103" s="78">
        <f>'11.9'!F29</f>
        <v>10537</v>
      </c>
      <c r="C103" s="77"/>
      <c r="D103" s="82">
        <f>'11.9'!L29</f>
        <v>3516286.1626323191</v>
      </c>
      <c r="E103" s="82">
        <f>'11.9'!M29</f>
        <v>1108853.3096846016</v>
      </c>
      <c r="F103" s="97">
        <f si="1" t="shared"/>
        <v>3.1711012916870667</v>
      </c>
      <c r="G103" s="82">
        <f si="2" t="shared"/>
        <v>333.70847135164837</v>
      </c>
    </row>
    <row ht="17.25" r="104" spans="1:7" x14ac:dyDescent="0.15">
      <c r="A104" s="95">
        <v>43414</v>
      </c>
      <c r="B104" s="78">
        <f>'11.10'!F29</f>
        <v>10474</v>
      </c>
      <c r="C104" s="77"/>
      <c r="D104" s="82">
        <f>'11.10'!L29</f>
        <v>3546055.1797555364</v>
      </c>
      <c r="E104" s="82">
        <f>'11.10'!M29</f>
        <v>1062351.6221817378</v>
      </c>
      <c r="F104" s="97">
        <f si="1" t="shared"/>
        <v>3.337929839531895</v>
      </c>
      <c r="G104" s="82">
        <f si="2" t="shared"/>
        <v>338.55787471410508</v>
      </c>
    </row>
    <row ht="17.25" r="105" spans="1:7" x14ac:dyDescent="0.15">
      <c r="A105" s="95">
        <v>43415</v>
      </c>
      <c r="B105" s="78">
        <f>'11.11'!F29</f>
        <v>12348</v>
      </c>
      <c r="C105" s="77"/>
      <c r="D105" s="82">
        <f>'11.11'!L29</f>
        <v>4093649.0399685474</v>
      </c>
      <c r="E105" s="82">
        <f>'11.11'!M29</f>
        <v>1131051.233456797</v>
      </c>
      <c r="F105" s="97">
        <f si="1" t="shared"/>
        <v>3.6193312193800931</v>
      </c>
      <c r="G105" s="82">
        <f si="2" t="shared"/>
        <v>331.52324586722932</v>
      </c>
    </row>
    <row ht="17.25" r="106" spans="1:7" x14ac:dyDescent="0.15">
      <c r="A106" s="95">
        <v>43416</v>
      </c>
      <c r="B106" s="78">
        <f>'11.12'!F29</f>
        <v>11216</v>
      </c>
      <c r="C106" s="77"/>
      <c r="D106" s="82">
        <f>'11.12'!L29</f>
        <v>3782110.4628951093</v>
      </c>
      <c r="E106" s="82">
        <f>'11.2'!M29</f>
        <v>1189519.8260221926</v>
      </c>
      <c r="F106" s="97">
        <f si="1" t="shared"/>
        <v>3.1795270496185468</v>
      </c>
      <c r="G106" s="82">
        <f si="2" t="shared"/>
        <v>337.20671031518452</v>
      </c>
    </row>
    <row ht="17.25" r="107" spans="1:7" x14ac:dyDescent="0.15">
      <c r="A107" s="95">
        <v>43417</v>
      </c>
      <c r="B107" s="78">
        <f>'11.13'!F29</f>
        <v>11737</v>
      </c>
      <c r="C107" s="77"/>
      <c r="D107" s="82">
        <f>'11.13'!L29</f>
        <v>3967220.8759332476</v>
      </c>
      <c r="E107" s="82">
        <f>'11.13'!M29</f>
        <v>1161760.6556640023</v>
      </c>
      <c r="F107" s="97">
        <f si="1" t="shared"/>
        <v>3.4148349374646272</v>
      </c>
      <c r="G107" s="82">
        <f si="2" t="shared"/>
        <v>338.00978750389771</v>
      </c>
    </row>
    <row ht="17.25" r="108" spans="1:7" x14ac:dyDescent="0.15">
      <c r="A108" s="95">
        <v>43418</v>
      </c>
      <c r="B108" s="78">
        <f>'11.14'!F29</f>
        <v>11732</v>
      </c>
      <c r="C108" s="77"/>
      <c r="D108" s="82">
        <f>'11.14'!L29</f>
        <v>3941647.9814773742</v>
      </c>
      <c r="E108" s="82">
        <f>'11.14'!M29</f>
        <v>1160861.0245589772</v>
      </c>
      <c r="F108" s="97">
        <f si="1" t="shared"/>
        <v>3.3954520809024888</v>
      </c>
      <c r="G108" s="82">
        <f si="2" t="shared"/>
        <v>335.97408638572915</v>
      </c>
    </row>
    <row ht="17.25" r="109" spans="1:7" x14ac:dyDescent="0.15">
      <c r="A109" s="95">
        <v>43419</v>
      </c>
      <c r="B109" s="78">
        <f>'11.15'!F29</f>
        <v>11243</v>
      </c>
      <c r="C109" s="77"/>
      <c r="D109" s="82">
        <f>'11.15'!L29</f>
        <v>3713247.882083687</v>
      </c>
      <c r="E109" s="82">
        <f>'11.15'!M29</f>
        <v>1149059.828505307</v>
      </c>
      <c r="F109" s="97">
        <f si="1" t="shared"/>
        <v>3.2315531271455784</v>
      </c>
      <c r="G109" s="82">
        <f si="2" t="shared"/>
        <v>330.27198097337782</v>
      </c>
    </row>
    <row ht="17.25" r="110" spans="1:7" x14ac:dyDescent="0.15">
      <c r="A110" s="95">
        <v>43420</v>
      </c>
      <c r="B110" s="78">
        <f>'11.16'!F29</f>
        <v>10985</v>
      </c>
      <c r="C110" s="77"/>
      <c r="D110" s="82">
        <f>'11.16'!L29</f>
        <v>3712540.8306015083</v>
      </c>
      <c r="E110" s="82">
        <f>'11.16'!M29</f>
        <v>1126486.1634045823</v>
      </c>
      <c r="F110" s="97">
        <f si="1" t="shared"/>
        <v>3.2956825846676052</v>
      </c>
      <c r="G110" s="82">
        <f si="2" t="shared"/>
        <v>337.96457265375585</v>
      </c>
    </row>
    <row ht="17.25" r="111" spans="1:7" x14ac:dyDescent="0.15">
      <c r="A111" s="95">
        <v>43421</v>
      </c>
      <c r="B111" s="78">
        <f>'11.17'!F29</f>
        <v>11615</v>
      </c>
      <c r="C111" s="77"/>
      <c r="D111" s="82">
        <f>'11.17'!L29</f>
        <v>3697183.4264658475</v>
      </c>
      <c r="E111" s="82">
        <f>'11.17'!M29</f>
        <v>1177973.6061738483</v>
      </c>
      <c r="F111" s="97">
        <f si="1" t="shared"/>
        <v>3.1385961511265035</v>
      </c>
      <c r="G111" s="82">
        <f si="2" t="shared"/>
        <v>318.31109999705961</v>
      </c>
    </row>
    <row ht="17.25" r="112" spans="1:7" x14ac:dyDescent="0.15">
      <c r="A112" s="95">
        <v>43422</v>
      </c>
      <c r="B112" s="78">
        <f>'11.18'!F29</f>
        <v>11194</v>
      </c>
      <c r="C112" s="77"/>
      <c r="D112" s="82">
        <f>'11.18'!L29</f>
        <v>3768157.6692371499</v>
      </c>
      <c r="E112" s="82">
        <f>'11.18'!M29</f>
        <v>1148343.4187678781</v>
      </c>
      <c r="F112" s="97">
        <f si="1" t="shared"/>
        <v>3.2813856966936052</v>
      </c>
      <c r="G112" s="82">
        <f si="2" t="shared"/>
        <v>336.62298277980614</v>
      </c>
    </row>
    <row ht="17.25" r="113" spans="1:11" x14ac:dyDescent="0.15">
      <c r="A113" s="95">
        <v>43423</v>
      </c>
      <c r="B113" s="78">
        <f>'11.19'!F29</f>
        <v>10359</v>
      </c>
      <c r="C113" s="77"/>
      <c r="D113" s="82">
        <f>'11.19'!L29</f>
        <v>3391806.3098811731</v>
      </c>
      <c r="E113" s="82">
        <f>'11.19'!M29</f>
        <v>1066002.6994703112</v>
      </c>
      <c r="F113" s="97">
        <f si="1" t="shared"/>
        <v>3.1817989875321482</v>
      </c>
      <c r="G113" s="82">
        <f si="2" t="shared"/>
        <v>327.42603628546897</v>
      </c>
    </row>
    <row ht="17.25" r="114" spans="1:11" x14ac:dyDescent="0.15">
      <c r="A114" s="95">
        <v>43424</v>
      </c>
      <c r="B114" s="78">
        <f>'11.20'!F29</f>
        <v>10311</v>
      </c>
      <c r="C114" s="77"/>
      <c r="D114" s="82">
        <f>'11.20'!L29</f>
        <v>3466124.3740989063</v>
      </c>
      <c r="E114" s="82">
        <f>'11.20'!M29</f>
        <v>1024834.2884444348</v>
      </c>
      <c r="F114" s="97">
        <f si="1" t="shared"/>
        <v>3.3821315437835637</v>
      </c>
      <c r="G114" s="82">
        <f si="2" t="shared"/>
        <v>336.15792591396627</v>
      </c>
    </row>
    <row ht="17.25" r="115" spans="1:11" x14ac:dyDescent="0.15">
      <c r="A115" s="95">
        <v>43425</v>
      </c>
      <c r="B115" s="78">
        <f>'11.21'!F29</f>
        <v>9983</v>
      </c>
      <c r="C115" s="77"/>
      <c r="D115" s="82">
        <f>'11.21'!L29</f>
        <v>3357510.5091761006</v>
      </c>
      <c r="E115" s="82">
        <f>'11.21'!M29</f>
        <v>1085230.3065081036</v>
      </c>
      <c r="F115" s="97">
        <f si="1" t="shared"/>
        <v>3.0938230245148701</v>
      </c>
      <c r="G115" s="82">
        <f si="2" t="shared"/>
        <v>336.32279967706108</v>
      </c>
    </row>
    <row ht="17.25" r="116" spans="1:11" x14ac:dyDescent="0.15">
      <c r="A116" s="95">
        <v>43426</v>
      </c>
      <c r="B116" s="78">
        <f>'11.22'!F29</f>
        <v>10440</v>
      </c>
      <c r="C116" s="77"/>
      <c r="D116" s="82">
        <f>'11.22'!L29</f>
        <v>3459093.3046141444</v>
      </c>
      <c r="E116" s="82">
        <f>'11.22'!M29</f>
        <v>1150691.3423771837</v>
      </c>
      <c r="F116" s="97">
        <f si="1" t="shared"/>
        <v>3.0061000523981454</v>
      </c>
      <c r="G116" s="82">
        <f si="2" t="shared"/>
        <v>331.33077630403682</v>
      </c>
      <c r="K116" s="100">
        <v>105032402.93052199</v>
      </c>
    </row>
    <row ht="17.25" r="117" spans="1:11" x14ac:dyDescent="0.15">
      <c r="A117" s="95">
        <v>43427</v>
      </c>
      <c r="B117" s="78">
        <f>'11.23'!F29</f>
        <v>10961</v>
      </c>
      <c r="C117" s="77"/>
      <c r="D117" s="82">
        <f>'11.23'!L29</f>
        <v>3769903.6257274421</v>
      </c>
      <c r="E117" s="82">
        <f>'11.23'!M29</f>
        <v>1174666.979920439</v>
      </c>
      <c r="F117" s="97">
        <f si="1" t="shared"/>
        <v>3.2093382125909256</v>
      </c>
      <c r="G117" s="82">
        <f si="2" t="shared"/>
        <v>343.93792771895284</v>
      </c>
    </row>
    <row ht="17.25" r="118" spans="1:11" x14ac:dyDescent="0.15">
      <c r="A118" s="95">
        <v>43428</v>
      </c>
      <c r="B118" s="78">
        <f>'11.24'!F29</f>
        <v>11427</v>
      </c>
      <c r="C118" s="77"/>
      <c r="D118" s="82">
        <f>'11.24'!L29</f>
        <v>3986595.2408920955</v>
      </c>
      <c r="E118" s="82">
        <f>'11.24'!M29</f>
        <v>1161676.7265030977</v>
      </c>
      <c r="F118" s="97">
        <f si="1" t="shared"/>
        <v>3.431759585037589</v>
      </c>
      <c r="G118" s="82">
        <f si="2" t="shared"/>
        <v>348.87505389796934</v>
      </c>
    </row>
    <row ht="17.25" r="119" spans="1:11" x14ac:dyDescent="0.15">
      <c r="A119" s="95">
        <v>43429</v>
      </c>
      <c r="B119" s="78">
        <f>'11.25'!F29</f>
        <v>11731</v>
      </c>
      <c r="C119" s="77"/>
      <c r="D119" s="82">
        <f>'11.25'!L29</f>
        <v>4070240.9056310467</v>
      </c>
      <c r="E119" s="82">
        <f>'11.25'!M29</f>
        <v>1168260.0652757986</v>
      </c>
      <c r="F119" s="97">
        <f si="1" t="shared"/>
        <v>3.4840195489093939</v>
      </c>
      <c r="G119" s="82">
        <f si="2" t="shared"/>
        <v>346.96453035811498</v>
      </c>
    </row>
    <row ht="17.25" r="120" spans="1:11" x14ac:dyDescent="0.15">
      <c r="A120" s="95">
        <v>43430</v>
      </c>
      <c r="B120" s="78">
        <f>'11.26'!F29</f>
        <v>10317</v>
      </c>
      <c r="C120" s="77"/>
      <c r="D120" s="82">
        <f>'11.26'!L29</f>
        <v>3423285.1030394379</v>
      </c>
      <c r="E120" s="82">
        <f>'11.26'!M29</f>
        <v>1032301.1232471636</v>
      </c>
      <c r="F120" s="97">
        <f si="1" t="shared"/>
        <v>3.3161691157239996</v>
      </c>
      <c r="G120" s="82">
        <f si="2" t="shared"/>
        <v>331.81012920804864</v>
      </c>
    </row>
    <row ht="17.25" r="121" spans="1:11" x14ac:dyDescent="0.15">
      <c r="A121" s="95">
        <v>43431</v>
      </c>
      <c r="B121" s="78">
        <f>'11.27'!F30</f>
        <v>9997</v>
      </c>
      <c r="C121" s="77"/>
      <c r="D121" s="82">
        <f>'11.27'!L30</f>
        <v>3252044.5659403512</v>
      </c>
      <c r="E121" s="82">
        <f>'11.27'!M30</f>
        <v>989988.62109553674</v>
      </c>
      <c r="F121" s="97">
        <f si="1" t="shared"/>
        <v>3.2849312574336342</v>
      </c>
      <c r="G121" s="82">
        <f si="2" t="shared"/>
        <v>325.30204720819756</v>
      </c>
    </row>
    <row ht="17.25" r="122" spans="1:11" x14ac:dyDescent="0.15">
      <c r="A122" s="95">
        <v>43432</v>
      </c>
      <c r="B122" s="78">
        <f>'11.28'!F30</f>
        <v>10190</v>
      </c>
      <c r="C122" s="77"/>
      <c r="D122" s="82">
        <f>'11.28'!L30</f>
        <v>3298641.5627541738</v>
      </c>
      <c r="E122" s="82">
        <f>'11.28'!M30</f>
        <v>1035486.5224436481</v>
      </c>
      <c r="F122" s="97">
        <f si="1" t="shared"/>
        <v>3.1855958443280348</v>
      </c>
      <c r="G122" s="82">
        <f si="2" t="shared"/>
        <v>323.71359791503176</v>
      </c>
    </row>
    <row ht="17.25" r="123" spans="1:11" x14ac:dyDescent="0.15">
      <c r="A123" s="95">
        <v>43433</v>
      </c>
      <c r="B123" s="78">
        <f>'11.29'!F30</f>
        <v>9715</v>
      </c>
      <c r="C123" s="77"/>
      <c r="D123" s="82">
        <f>'11.29'!L30</f>
        <v>3154304.1026116349</v>
      </c>
      <c r="E123" s="82">
        <f>'11.29'!M30</f>
        <v>1057603.5412343694</v>
      </c>
      <c r="F123" s="97">
        <f>D123/E123</f>
        <v>2.9825014569543957</v>
      </c>
      <c r="G123" s="82">
        <f>D123/B123</f>
        <v>324.68390145256149</v>
      </c>
    </row>
    <row ht="17.25" r="124" spans="1:11" x14ac:dyDescent="0.15">
      <c r="A124" s="95">
        <v>43434</v>
      </c>
      <c r="B124" s="82"/>
      <c r="C124" s="77"/>
      <c r="D124" s="77"/>
      <c r="E124" s="77"/>
      <c r="F124" s="97"/>
      <c r="G124" s="77"/>
    </row>
    <row ht="17.25" r="125" spans="1:11" x14ac:dyDescent="0.15">
      <c r="A125" s="95" t="s">
        <v>7</v>
      </c>
      <c r="B125" s="78">
        <f>SUM(B95:B124)</f>
        <v>322073</v>
      </c>
      <c r="C125" s="78">
        <f>SUM(C95:C124)</f>
        <v>0</v>
      </c>
      <c r="D125" s="98">
        <f>SUM(D95:D124)</f>
        <v>108186707.0331334</v>
      </c>
      <c r="E125" s="98">
        <f>SUM(E95:E124)</f>
        <v>32794563.193142246</v>
      </c>
      <c r="F125" s="97">
        <f>D125/E125</f>
        <v>3.2989220315566392</v>
      </c>
      <c r="G125" s="82">
        <f>D125/B125</f>
        <v>335.90740929271749</v>
      </c>
      <c r="H125" s="99"/>
    </row>
  </sheetData>
  <phoneticPr fontId="16" type="noConversion"/>
  <pageMargins bottom="1" footer="0.51180555555555596" header="0.51180555555555596" left="0.75" right="0.75" top="1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4"/>
  <sheetViews>
    <sheetView topLeftCell="A10" workbookViewId="0">
      <selection activeCell="M31" sqref="M3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43413</v>
      </c>
      <c r="B2" s="11" t="s">
        <v>19</v>
      </c>
      <c r="C2" s="11">
        <f>F2</f>
        <v>1406</v>
      </c>
      <c r="D2" s="11" t="s">
        <v>20</v>
      </c>
      <c r="E2" s="11">
        <v>1373</v>
      </c>
      <c r="F2" s="11">
        <v>1406</v>
      </c>
      <c r="G2" s="12">
        <f ref="G2:G13" si="0" t="shared">F2-E2</f>
        <v>33</v>
      </c>
      <c r="H2" s="13">
        <v>3.06804713489755</v>
      </c>
      <c r="I2" s="21">
        <v>51</v>
      </c>
      <c r="J2" s="21">
        <v>513</v>
      </c>
      <c r="K2" s="13">
        <v>2.74074074074074</v>
      </c>
      <c r="L2" s="49">
        <v>380788.86</v>
      </c>
      <c r="M2" s="50">
        <v>124114.41</v>
      </c>
      <c r="N2" s="29">
        <f>L2/M2</f>
        <v>3.0680471348975513</v>
      </c>
      <c r="O2" s="104" t="s">
        <v>21</v>
      </c>
      <c r="P2" s="11" t="s">
        <v>22</v>
      </c>
      <c r="Q2" s="51">
        <f>F3</f>
        <v>3349</v>
      </c>
      <c r="R2" s="65">
        <f>H3</f>
        <v>3.1607643287972702</v>
      </c>
    </row>
    <row customHeight="1" ht="18" r="3" spans="1:18" x14ac:dyDescent="0.15">
      <c r="A3" s="111"/>
      <c r="B3" s="104" t="s">
        <v>23</v>
      </c>
      <c r="C3" s="106">
        <f>F3+F4</f>
        <v>3467</v>
      </c>
      <c r="D3" s="11" t="s">
        <v>21</v>
      </c>
      <c r="E3" s="11">
        <v>3498</v>
      </c>
      <c r="F3" s="11">
        <v>3349</v>
      </c>
      <c r="G3" s="14">
        <f si="0" t="shared"/>
        <v>-149</v>
      </c>
      <c r="H3" s="13">
        <v>3.1607643287972702</v>
      </c>
      <c r="I3" s="11">
        <v>76</v>
      </c>
      <c r="J3" s="11">
        <v>630</v>
      </c>
      <c r="K3" s="13">
        <v>5.3158730158730201</v>
      </c>
      <c r="L3" s="1">
        <v>1074565.7226</v>
      </c>
      <c r="M3" s="50">
        <v>321342.01646258502</v>
      </c>
      <c r="N3" s="29">
        <f ref="N3:N32" si="1" t="shared">L3/M3</f>
        <v>3.3439938369376465</v>
      </c>
      <c r="O3" s="104"/>
      <c r="P3" s="11" t="s">
        <v>24</v>
      </c>
      <c r="Q3" s="51">
        <f>F16</f>
        <v>685</v>
      </c>
      <c r="R3" s="13">
        <f>H16</f>
        <v>2.6</v>
      </c>
    </row>
    <row customHeight="1" ht="18" r="4" spans="1:18" x14ac:dyDescent="0.15">
      <c r="A4" s="111"/>
      <c r="B4" s="104"/>
      <c r="C4" s="108"/>
      <c r="D4" s="11" t="s">
        <v>25</v>
      </c>
      <c r="E4" s="11">
        <v>85</v>
      </c>
      <c r="F4" s="11">
        <v>118</v>
      </c>
      <c r="G4" s="14">
        <f si="0" t="shared"/>
        <v>33</v>
      </c>
      <c r="H4" s="13">
        <v>4.6894803116121899</v>
      </c>
      <c r="I4" s="11">
        <v>0</v>
      </c>
      <c r="J4" s="11">
        <v>22</v>
      </c>
      <c r="K4" s="13">
        <v>5.3636363636363598</v>
      </c>
      <c r="L4" s="49">
        <v>46404.690750000002</v>
      </c>
      <c r="M4" s="50">
        <v>9629.15</v>
      </c>
      <c r="N4" s="29">
        <f si="1" t="shared"/>
        <v>4.8191886874750107</v>
      </c>
      <c r="O4" s="104"/>
      <c r="P4" s="11" t="s">
        <v>26</v>
      </c>
      <c r="Q4" s="66">
        <f>F18</f>
        <v>786</v>
      </c>
      <c r="R4" s="55">
        <f>H18</f>
        <v>2.4706157465433001</v>
      </c>
    </row>
    <row customHeight="1" ht="18" r="5" spans="1:18" x14ac:dyDescent="0.15">
      <c r="A5" s="111"/>
      <c r="B5" s="106" t="s">
        <v>27</v>
      </c>
      <c r="C5" s="106">
        <f>F5+F6+F7</f>
        <v>402</v>
      </c>
      <c r="D5" s="11" t="s">
        <v>28</v>
      </c>
      <c r="E5" s="11">
        <v>357</v>
      </c>
      <c r="F5" s="11">
        <v>327</v>
      </c>
      <c r="G5" s="12">
        <f si="0" t="shared"/>
        <v>-30</v>
      </c>
      <c r="H5" s="13">
        <v>3.2313292746754301</v>
      </c>
      <c r="I5" s="11">
        <v>14</v>
      </c>
      <c r="J5" s="11">
        <v>86</v>
      </c>
      <c r="K5" s="13">
        <v>3.8023255813953498</v>
      </c>
      <c r="L5" s="1">
        <v>163546.59</v>
      </c>
      <c r="M5" s="50">
        <v>50612.79</v>
      </c>
      <c r="N5" s="29">
        <f si="1" t="shared"/>
        <v>3.2313292746754327</v>
      </c>
      <c r="O5" s="104"/>
      <c r="P5" s="18" t="s">
        <v>29</v>
      </c>
      <c r="Q5" s="67">
        <f>SUM(Q2:Q4)</f>
        <v>4820</v>
      </c>
      <c r="R5" s="68">
        <f>AVERAGE(R2:R4)</f>
        <v>2.7437933584468568</v>
      </c>
    </row>
    <row customHeight="1" ht="18" r="6" spans="1:18" x14ac:dyDescent="0.15">
      <c r="A6" s="111"/>
      <c r="B6" s="107"/>
      <c r="C6" s="107"/>
      <c r="D6" s="11" t="s">
        <v>30</v>
      </c>
      <c r="E6" s="11">
        <v>29</v>
      </c>
      <c r="F6" s="11">
        <v>51</v>
      </c>
      <c r="G6" s="12">
        <f si="0" t="shared"/>
        <v>22</v>
      </c>
      <c r="H6" s="13">
        <v>3.78</v>
      </c>
      <c r="I6" s="11">
        <v>0</v>
      </c>
      <c r="J6" s="11">
        <v>30</v>
      </c>
      <c r="K6" s="13">
        <v>1.7</v>
      </c>
      <c r="L6" s="49">
        <v>9224.6200000000008</v>
      </c>
      <c r="M6" s="50">
        <v>2439.14</v>
      </c>
      <c r="N6" s="29">
        <f si="1" t="shared"/>
        <v>3.7819149372319756</v>
      </c>
      <c r="O6" s="104" t="s">
        <v>25</v>
      </c>
      <c r="P6" s="11" t="s">
        <v>22</v>
      </c>
      <c r="Q6" s="51">
        <f>F4</f>
        <v>118</v>
      </c>
      <c r="R6" s="13">
        <f>H4</f>
        <v>4.6894803116121899</v>
      </c>
    </row>
    <row customHeight="1" ht="18" r="7" spans="1:18" x14ac:dyDescent="0.15">
      <c r="A7" s="111"/>
      <c r="B7" s="108"/>
      <c r="C7" s="108"/>
      <c r="D7" s="11" t="s">
        <v>31</v>
      </c>
      <c r="E7" s="11">
        <v>40</v>
      </c>
      <c r="F7" s="11">
        <v>24</v>
      </c>
      <c r="G7" s="12">
        <f si="0" t="shared"/>
        <v>-16</v>
      </c>
      <c r="H7" s="13">
        <v>1.46</v>
      </c>
      <c r="I7" s="11">
        <v>0</v>
      </c>
      <c r="J7" s="11">
        <v>31</v>
      </c>
      <c r="K7" s="13">
        <v>0.77</v>
      </c>
      <c r="L7" s="49">
        <v>9407.65</v>
      </c>
      <c r="M7" s="50">
        <v>6465.08</v>
      </c>
      <c r="N7" s="29">
        <f si="1" t="shared"/>
        <v>1.4551482734939087</v>
      </c>
      <c r="O7" s="104"/>
      <c r="P7" s="11" t="s">
        <v>26</v>
      </c>
      <c r="Q7" s="66">
        <f>F19</f>
        <v>82</v>
      </c>
      <c r="R7" s="56">
        <f>H19</f>
        <v>3.1030052083525801</v>
      </c>
    </row>
    <row customHeight="1" ht="18" r="8" spans="1:18" x14ac:dyDescent="0.15">
      <c r="A8" s="111"/>
      <c r="B8" s="106" t="s">
        <v>32</v>
      </c>
      <c r="C8" s="106">
        <f>F8+F9+F10+F11</f>
        <v>1345</v>
      </c>
      <c r="D8" s="11" t="s">
        <v>33</v>
      </c>
      <c r="E8" s="11">
        <v>586</v>
      </c>
      <c r="F8" s="11">
        <v>750</v>
      </c>
      <c r="G8" s="14">
        <f si="0" t="shared"/>
        <v>164</v>
      </c>
      <c r="H8" s="13">
        <v>4.1005139407033004</v>
      </c>
      <c r="I8" s="11">
        <v>34</v>
      </c>
      <c r="J8" s="11">
        <v>247</v>
      </c>
      <c r="K8" s="13">
        <v>3.0364372469635601</v>
      </c>
      <c r="L8" s="49">
        <v>215916.17</v>
      </c>
      <c r="M8" s="50">
        <v>52655.88</v>
      </c>
      <c r="N8" s="29">
        <f si="1" t="shared"/>
        <v>4.1005139407032987</v>
      </c>
      <c r="O8" s="104"/>
      <c r="P8" s="18" t="s">
        <v>29</v>
      </c>
      <c r="Q8" s="67">
        <f>SUM(Q6:Q7)</f>
        <v>200</v>
      </c>
      <c r="R8" s="68">
        <f>AVERAGE(R6:R7)</f>
        <v>3.896242759982385</v>
      </c>
    </row>
    <row customHeight="1" ht="18" r="9" spans="1:18" x14ac:dyDescent="0.15">
      <c r="A9" s="111"/>
      <c r="B9" s="107"/>
      <c r="C9" s="107"/>
      <c r="D9" s="11" t="s">
        <v>31</v>
      </c>
      <c r="E9" s="11">
        <v>190</v>
      </c>
      <c r="F9" s="11">
        <v>198</v>
      </c>
      <c r="G9" s="14">
        <f si="0" t="shared"/>
        <v>8</v>
      </c>
      <c r="H9" s="13">
        <v>3.0010007726171999</v>
      </c>
      <c r="I9" s="11">
        <v>19</v>
      </c>
      <c r="J9" s="11">
        <v>93</v>
      </c>
      <c r="K9" s="13">
        <v>2.12903225806452</v>
      </c>
      <c r="L9" s="49">
        <v>52087.14</v>
      </c>
      <c r="M9" s="50">
        <v>17356.59</v>
      </c>
      <c r="N9" s="29">
        <f si="1" t="shared"/>
        <v>3.0010007726172017</v>
      </c>
      <c r="O9" s="105" t="s">
        <v>31</v>
      </c>
      <c r="P9" s="11" t="s">
        <v>34</v>
      </c>
      <c r="Q9" s="66">
        <f>F9</f>
        <v>198</v>
      </c>
      <c r="R9" s="65">
        <f>H9</f>
        <v>3.0010007726171999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254</v>
      </c>
      <c r="F10" s="11">
        <v>201</v>
      </c>
      <c r="G10" s="14">
        <f si="0" t="shared"/>
        <v>-53</v>
      </c>
      <c r="H10" s="13">
        <v>4.94172825229073</v>
      </c>
      <c r="I10" s="11">
        <v>16</v>
      </c>
      <c r="J10" s="11">
        <v>134</v>
      </c>
      <c r="K10" s="13">
        <v>1.5</v>
      </c>
      <c r="L10" s="49">
        <v>117085.85</v>
      </c>
      <c r="M10" s="50">
        <v>23693.3</v>
      </c>
      <c r="N10" s="29">
        <f si="1" t="shared"/>
        <v>4.9417282522907326</v>
      </c>
      <c r="O10" s="105"/>
      <c r="P10" s="11" t="s">
        <v>26</v>
      </c>
      <c r="Q10" s="66">
        <f>F20</f>
        <v>287</v>
      </c>
      <c r="R10" s="56">
        <f>H20</f>
        <v>2.3041732798755601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270</v>
      </c>
      <c r="F11" s="11">
        <v>196</v>
      </c>
      <c r="G11" s="14">
        <f si="0" t="shared"/>
        <v>-74</v>
      </c>
      <c r="H11" s="13">
        <v>14.202799635969599</v>
      </c>
      <c r="I11" s="11">
        <v>3</v>
      </c>
      <c r="J11" s="11">
        <v>27</v>
      </c>
      <c r="K11" s="13">
        <v>7.2592592592592604</v>
      </c>
      <c r="L11" s="1">
        <v>157154.12</v>
      </c>
      <c r="M11" s="50">
        <v>11065.01</v>
      </c>
      <c r="N11" s="29">
        <f si="1" t="shared"/>
        <v>14.202799635969601</v>
      </c>
      <c r="O11" s="105"/>
      <c r="P11" s="11" t="s">
        <v>37</v>
      </c>
      <c r="Q11" s="69">
        <f>F25</f>
        <v>80</v>
      </c>
      <c r="R11" s="65">
        <f>H25</f>
        <v>2.9510212177870998</v>
      </c>
    </row>
    <row customHeight="1" ht="18" r="12" spans="1:18" x14ac:dyDescent="0.15">
      <c r="A12" s="111"/>
      <c r="B12" s="106" t="s">
        <v>38</v>
      </c>
      <c r="C12" s="106">
        <f>F12+F13</f>
        <v>475</v>
      </c>
      <c r="D12" s="11" t="s">
        <v>39</v>
      </c>
      <c r="E12" s="11">
        <v>432</v>
      </c>
      <c r="F12" s="11">
        <v>354</v>
      </c>
      <c r="G12" s="12">
        <f si="0" t="shared"/>
        <v>-78</v>
      </c>
      <c r="H12" s="16">
        <v>3.1345243912949701</v>
      </c>
      <c r="I12" s="11">
        <v>9</v>
      </c>
      <c r="J12" s="11">
        <v>52</v>
      </c>
      <c r="K12" s="13">
        <v>6.8076923076923102</v>
      </c>
      <c r="L12" s="49">
        <v>183072.1134</v>
      </c>
      <c r="M12" s="50">
        <v>58405.069014111999</v>
      </c>
      <c r="N12" s="29">
        <f si="1" t="shared"/>
        <v>3.1345243912949678</v>
      </c>
      <c r="O12" s="105"/>
      <c r="P12" s="11" t="s">
        <v>40</v>
      </c>
      <c r="Q12" s="69">
        <f>F7</f>
        <v>24</v>
      </c>
      <c r="R12" s="65">
        <f>H7</f>
        <v>1.46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118</v>
      </c>
      <c r="F13" s="11">
        <v>121</v>
      </c>
      <c r="G13" s="12">
        <f si="0" t="shared"/>
        <v>3</v>
      </c>
      <c r="H13" s="16">
        <v>3.0836824446564699</v>
      </c>
      <c r="I13" s="11">
        <v>5</v>
      </c>
      <c r="J13" s="11">
        <v>26</v>
      </c>
      <c r="K13" s="13">
        <v>4.6538461538461497</v>
      </c>
      <c r="L13" s="49">
        <v>59250.477657000003</v>
      </c>
      <c r="M13" s="50">
        <v>19214.195599054499</v>
      </c>
      <c r="N13" s="29">
        <f si="1" t="shared"/>
        <v>3.0836824446564721</v>
      </c>
      <c r="O13" s="105"/>
      <c r="P13" s="18" t="s">
        <v>29</v>
      </c>
      <c r="Q13" s="51">
        <f>SUM(Q9:Q12)</f>
        <v>589</v>
      </c>
      <c r="R13" s="68">
        <f>AVERAGE(R9:R11)</f>
        <v>2.7520650900932861</v>
      </c>
    </row>
    <row customHeight="1" ht="18" r="14" spans="1:18" x14ac:dyDescent="0.15">
      <c r="A14" s="112"/>
      <c r="B14" s="18" t="s">
        <v>7</v>
      </c>
      <c r="C14" s="18">
        <f ref="C14:G14" si="2" t="shared">SUM(C2:C13)</f>
        <v>7095</v>
      </c>
      <c r="D14" s="18"/>
      <c r="E14" s="18">
        <f si="2" t="shared"/>
        <v>7232</v>
      </c>
      <c r="F14" s="18">
        <f si="2" t="shared"/>
        <v>7095</v>
      </c>
      <c r="G14" s="19">
        <f si="2" t="shared"/>
        <v>-137</v>
      </c>
      <c r="H14" s="20"/>
      <c r="I14" s="18">
        <f>SUM(I3:I13)</f>
        <v>176</v>
      </c>
      <c r="J14" s="18">
        <f ref="J14:M14" si="3" t="shared">SUM(J2:J13)</f>
        <v>1891</v>
      </c>
      <c r="K14" s="20"/>
      <c r="L14" s="72">
        <f si="3" t="shared"/>
        <v>2468504.0044070003</v>
      </c>
      <c r="M14" s="58">
        <f si="3" t="shared"/>
        <v>696992.6310757515</v>
      </c>
      <c r="N14" s="29">
        <f si="1" t="shared"/>
        <v>3.5416500754061988</v>
      </c>
      <c r="O14" s="104" t="s">
        <v>33</v>
      </c>
      <c r="P14" s="11" t="s">
        <v>34</v>
      </c>
      <c r="Q14" s="69">
        <f>F8</f>
        <v>750</v>
      </c>
      <c r="R14" s="65">
        <f>H8</f>
        <v>4.1005139407033004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151</v>
      </c>
      <c r="R15" s="59">
        <f>H21</f>
        <v>2.2539399700409199</v>
      </c>
    </row>
    <row customHeight="1" ht="18" r="16" spans="1:18" x14ac:dyDescent="0.15">
      <c r="A16" s="110">
        <v>43413</v>
      </c>
      <c r="B16" s="102" t="s">
        <v>41</v>
      </c>
      <c r="C16" s="102">
        <f>F16+F17</f>
        <v>876</v>
      </c>
      <c r="D16" s="11" t="s">
        <v>21</v>
      </c>
      <c r="E16" s="21">
        <v>670</v>
      </c>
      <c r="F16" s="21">
        <v>685</v>
      </c>
      <c r="G16" s="12">
        <f ref="G16:G27" si="4" t="shared">F16-E16</f>
        <v>15</v>
      </c>
      <c r="H16" s="13">
        <v>2.6</v>
      </c>
      <c r="I16" s="11">
        <v>33</v>
      </c>
      <c r="J16" s="11">
        <v>132</v>
      </c>
      <c r="K16" s="13">
        <v>5.2</v>
      </c>
      <c r="L16" s="49">
        <v>174932.34</v>
      </c>
      <c r="M16" s="50">
        <v>66027.792600000001</v>
      </c>
      <c r="N16" s="29">
        <f si="1" t="shared"/>
        <v>2.6493743484618628</v>
      </c>
      <c r="O16" s="104"/>
      <c r="P16" s="11" t="s">
        <v>37</v>
      </c>
      <c r="Q16" s="69">
        <f>F24</f>
        <v>135</v>
      </c>
      <c r="R16" s="65">
        <f>H24</f>
        <v>2.71566189263471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178</v>
      </c>
      <c r="F17" s="21">
        <v>191</v>
      </c>
      <c r="G17" s="12">
        <f si="4" t="shared"/>
        <v>13</v>
      </c>
      <c r="H17" s="13">
        <v>3</v>
      </c>
      <c r="I17" s="11">
        <v>23</v>
      </c>
      <c r="J17" s="11">
        <v>38</v>
      </c>
      <c r="K17" s="13">
        <v>5</v>
      </c>
      <c r="L17" s="49">
        <v>62390.16</v>
      </c>
      <c r="M17" s="50">
        <v>21065.813999999998</v>
      </c>
      <c r="N17" s="29">
        <f si="1" t="shared"/>
        <v>2.961678100831993</v>
      </c>
      <c r="O17" s="104"/>
      <c r="P17" s="18" t="s">
        <v>29</v>
      </c>
      <c r="Q17" s="51">
        <f>SUM(Q14:Q16)</f>
        <v>1036</v>
      </c>
      <c r="R17" s="68">
        <f>AVERAGE(R14:R16)</f>
        <v>3.0233719344596435</v>
      </c>
    </row>
    <row customHeight="1" ht="18" r="18" spans="1:19" x14ac:dyDescent="0.15">
      <c r="A18" s="111"/>
      <c r="B18" s="102" t="s">
        <v>42</v>
      </c>
      <c r="C18" s="102">
        <f>SUM(F18:F22)</f>
        <v>2011</v>
      </c>
      <c r="D18" s="11" t="s">
        <v>21</v>
      </c>
      <c r="E18" s="21">
        <v>1007</v>
      </c>
      <c r="F18" s="21">
        <v>786</v>
      </c>
      <c r="G18" s="12">
        <f si="4" t="shared"/>
        <v>-221</v>
      </c>
      <c r="H18" s="13">
        <v>2.4706157465433001</v>
      </c>
      <c r="I18" s="11">
        <v>18</v>
      </c>
      <c r="J18" s="11">
        <v>143</v>
      </c>
      <c r="K18" s="13">
        <v>5.4965034965035002</v>
      </c>
      <c r="L18" s="49">
        <v>229370.348653647</v>
      </c>
      <c r="M18" s="89">
        <v>92839.345403899701</v>
      </c>
      <c r="N18" s="29">
        <f si="1" t="shared"/>
        <v>2.4706157465433005</v>
      </c>
      <c r="O18" s="104" t="s">
        <v>28</v>
      </c>
      <c r="P18" s="11" t="s">
        <v>40</v>
      </c>
      <c r="Q18" s="67">
        <f>F5</f>
        <v>327</v>
      </c>
      <c r="R18" s="13">
        <f>H5</f>
        <v>3.2313292746754301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95</v>
      </c>
      <c r="F19" s="21">
        <v>82</v>
      </c>
      <c r="G19" s="14">
        <f si="4" t="shared"/>
        <v>-13</v>
      </c>
      <c r="H19" s="13">
        <v>3.1030052083525801</v>
      </c>
      <c r="I19" s="11">
        <v>18</v>
      </c>
      <c r="J19" s="11">
        <v>26</v>
      </c>
      <c r="K19" s="13">
        <v>3.1538461538461502</v>
      </c>
      <c r="L19" s="11">
        <v>35285.015562472203</v>
      </c>
      <c r="M19" s="76">
        <v>11371.239554317501</v>
      </c>
      <c r="N19" s="29">
        <f si="1" t="shared"/>
        <v>3.1030052083525912</v>
      </c>
      <c r="O19" s="104"/>
      <c r="P19" s="11" t="s">
        <v>43</v>
      </c>
      <c r="Q19" s="67">
        <f>F13</f>
        <v>121</v>
      </c>
      <c r="R19" s="13">
        <f>H13</f>
        <v>3.0836824446564699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310</v>
      </c>
      <c r="F20" s="21">
        <v>287</v>
      </c>
      <c r="G20" s="14">
        <f si="4" t="shared"/>
        <v>-23</v>
      </c>
      <c r="H20" s="13">
        <v>2.3041732798755601</v>
      </c>
      <c r="I20" s="11">
        <v>16</v>
      </c>
      <c r="J20" s="11">
        <v>93</v>
      </c>
      <c r="K20" s="13">
        <v>3.08602150537634</v>
      </c>
      <c r="L20" s="49">
        <v>86515.609264854007</v>
      </c>
      <c r="M20" s="76">
        <v>37547.353760445701</v>
      </c>
      <c r="N20" s="29">
        <f si="1" t="shared"/>
        <v>2.304173279875557</v>
      </c>
      <c r="O20" s="104"/>
      <c r="P20" s="11" t="s">
        <v>37</v>
      </c>
      <c r="Q20" s="70">
        <f>F23</f>
        <v>125</v>
      </c>
      <c r="R20" s="65">
        <f>H23</f>
        <v>2.9371791116150998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167</v>
      </c>
      <c r="F21" s="21">
        <v>151</v>
      </c>
      <c r="G21" s="14">
        <f si="4" t="shared"/>
        <v>-16</v>
      </c>
      <c r="H21" s="13">
        <v>2.2539399700409199</v>
      </c>
      <c r="I21" s="11">
        <v>16</v>
      </c>
      <c r="J21" s="11">
        <v>35</v>
      </c>
      <c r="K21" s="13">
        <v>4.3142857142857096</v>
      </c>
      <c r="L21" s="49">
        <v>37635.3039134055</v>
      </c>
      <c r="M21" s="76">
        <v>16697.562674094701</v>
      </c>
      <c r="N21" s="29">
        <f si="1" t="shared"/>
        <v>2.2539399700409262</v>
      </c>
      <c r="O21" s="104"/>
      <c r="P21" s="18" t="s">
        <v>29</v>
      </c>
      <c r="Q21" s="67">
        <f>Q20+Q19+Q18</f>
        <v>573</v>
      </c>
      <c r="R21" s="68">
        <f>AVERAGE(R18:R20)</f>
        <v>3.0840636103156669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730</v>
      </c>
      <c r="F22" s="21">
        <v>705</v>
      </c>
      <c r="G22" s="12">
        <f si="4" t="shared"/>
        <v>-25</v>
      </c>
      <c r="H22" s="13">
        <v>2.5562229433504302</v>
      </c>
      <c r="I22" s="11">
        <v>21</v>
      </c>
      <c r="J22" s="11">
        <v>160</v>
      </c>
      <c r="K22" s="13">
        <v>4.40625</v>
      </c>
      <c r="L22" s="49">
        <v>221163.839426825</v>
      </c>
      <c r="M22" s="76">
        <v>86519.777158774406</v>
      </c>
      <c r="N22" s="29">
        <f si="1" t="shared"/>
        <v>2.5562229433504227</v>
      </c>
      <c r="O22" s="106" t="s">
        <v>20</v>
      </c>
      <c r="P22" s="11" t="s">
        <v>44</v>
      </c>
      <c r="Q22" s="69">
        <f>F2</f>
        <v>1406</v>
      </c>
      <c r="R22" s="13">
        <f>H2</f>
        <v>3.06804713489755</v>
      </c>
    </row>
    <row customHeight="1" ht="18" r="23" spans="1:19" x14ac:dyDescent="0.15">
      <c r="A23" s="111"/>
      <c r="B23" s="102" t="s">
        <v>45</v>
      </c>
      <c r="C23" s="102">
        <f>SUM(F23:F26)</f>
        <v>457</v>
      </c>
      <c r="D23" s="22" t="s">
        <v>28</v>
      </c>
      <c r="E23" s="11">
        <v>128</v>
      </c>
      <c r="F23" s="11">
        <v>125</v>
      </c>
      <c r="G23" s="14">
        <f si="4" t="shared"/>
        <v>-3</v>
      </c>
      <c r="H23" s="65">
        <v>2.9371791116150998</v>
      </c>
      <c r="I23" s="11">
        <v>12</v>
      </c>
      <c r="J23" s="11">
        <v>47</v>
      </c>
      <c r="K23" s="13">
        <v>2.6595744680851099</v>
      </c>
      <c r="L23" s="49">
        <v>57863.808972999999</v>
      </c>
      <c r="M23" s="50">
        <v>19700.47</v>
      </c>
      <c r="N23" s="29">
        <f si="1" t="shared"/>
        <v>2.9371791116151034</v>
      </c>
      <c r="O23" s="107"/>
      <c r="P23" s="23" t="s">
        <v>26</v>
      </c>
      <c r="Q23" s="69">
        <f>F22</f>
        <v>705</v>
      </c>
      <c r="R23" s="13">
        <f>H22</f>
        <v>2.5562229433504302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114</v>
      </c>
      <c r="F24" s="11">
        <v>135</v>
      </c>
      <c r="G24" s="12">
        <f si="4" t="shared"/>
        <v>21</v>
      </c>
      <c r="H24" s="65">
        <v>2.71566189263471</v>
      </c>
      <c r="I24" s="11">
        <v>15</v>
      </c>
      <c r="J24" s="11">
        <v>63</v>
      </c>
      <c r="K24" s="13">
        <v>2.1428571428571401</v>
      </c>
      <c r="L24" s="49">
        <v>43080.173999999999</v>
      </c>
      <c r="M24" s="50">
        <v>15863.6</v>
      </c>
      <c r="N24" s="29">
        <f si="1" t="shared"/>
        <v>2.7156618926347109</v>
      </c>
      <c r="O24" s="107"/>
      <c r="P24" s="23" t="s">
        <v>24</v>
      </c>
      <c r="Q24" s="69">
        <f>F17</f>
        <v>191</v>
      </c>
      <c r="R24" s="13">
        <f>H17</f>
        <v>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61</v>
      </c>
      <c r="F25" s="11">
        <v>80</v>
      </c>
      <c r="G25" s="12">
        <f si="4" t="shared"/>
        <v>19</v>
      </c>
      <c r="H25" s="65">
        <v>2.9510212177870998</v>
      </c>
      <c r="I25" s="11">
        <v>14</v>
      </c>
      <c r="J25" s="11">
        <v>38</v>
      </c>
      <c r="K25" s="13">
        <v>2.1052631578947398</v>
      </c>
      <c r="L25" s="49">
        <v>31169.128755450001</v>
      </c>
      <c r="M25" s="50">
        <v>10562.15</v>
      </c>
      <c r="N25" s="29">
        <f si="1" t="shared"/>
        <v>2.9510212177870985</v>
      </c>
      <c r="O25" s="107"/>
      <c r="P25" s="23" t="s">
        <v>46</v>
      </c>
      <c r="Q25" s="69">
        <f>F27</f>
        <v>98</v>
      </c>
      <c r="R25" s="13">
        <f>H27</f>
        <v>2.8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133</v>
      </c>
      <c r="F26" s="11">
        <v>117</v>
      </c>
      <c r="G26" s="12">
        <f si="4" t="shared"/>
        <v>-16</v>
      </c>
      <c r="H26" s="75">
        <v>1.6138398521647599</v>
      </c>
      <c r="I26" s="11">
        <v>13</v>
      </c>
      <c r="J26" s="11">
        <v>43</v>
      </c>
      <c r="K26" s="53">
        <v>2.7209302325581399</v>
      </c>
      <c r="L26" s="49">
        <v>34971.312475665</v>
      </c>
      <c r="M26" s="50">
        <v>21669.63</v>
      </c>
      <c r="N26" s="29">
        <f si="1" t="shared"/>
        <v>1.6138398521647577</v>
      </c>
      <c r="O26" s="108"/>
      <c r="P26" s="18" t="s">
        <v>29</v>
      </c>
      <c r="Q26" s="51">
        <f>SUM(Q22:Q25)</f>
        <v>2400</v>
      </c>
      <c r="R26" s="71">
        <f>AVERAGE(R22:R25)</f>
        <v>2.8560675195619947</v>
      </c>
    </row>
    <row customHeight="1" ht="18" r="27" spans="1:19" x14ac:dyDescent="0.15">
      <c r="A27" s="111"/>
      <c r="B27" s="23" t="s">
        <v>48</v>
      </c>
      <c r="C27" s="23">
        <f>F27</f>
        <v>98</v>
      </c>
      <c r="D27" s="22" t="s">
        <v>20</v>
      </c>
      <c r="E27" s="11">
        <v>124</v>
      </c>
      <c r="F27" s="11">
        <v>98</v>
      </c>
      <c r="G27" s="12">
        <f si="4" t="shared"/>
        <v>-26</v>
      </c>
      <c r="H27" s="53">
        <v>2.8</v>
      </c>
      <c r="I27" s="11">
        <v>17</v>
      </c>
      <c r="J27" s="11">
        <v>74</v>
      </c>
      <c r="K27" s="53">
        <v>1.3243243243243199</v>
      </c>
      <c r="L27" s="49">
        <v>33405.117200000001</v>
      </c>
      <c r="M27" s="50">
        <v>11995.943457318001</v>
      </c>
      <c r="N27" s="29">
        <f si="1" t="shared"/>
        <v>2.7847011215796917</v>
      </c>
      <c r="O27" s="11" t="s">
        <v>49</v>
      </c>
      <c r="P27" s="11" t="s">
        <v>43</v>
      </c>
      <c r="Q27" s="11">
        <f>F12</f>
        <v>354</v>
      </c>
      <c r="R27" s="13">
        <f>H12</f>
        <v>3.1345243912949701</v>
      </c>
    </row>
    <row customHeight="1" ht="18" r="28" spans="1:19" x14ac:dyDescent="0.15">
      <c r="A28" s="111"/>
      <c r="B28" s="18"/>
      <c r="C28" s="18">
        <f ref="C28:G28" si="5" t="shared">SUM(C16:C27)</f>
        <v>3442</v>
      </c>
      <c r="D28" s="18"/>
      <c r="E28" s="18">
        <f si="5" t="shared"/>
        <v>3717</v>
      </c>
      <c r="F28" s="18">
        <f si="5" t="shared"/>
        <v>3442</v>
      </c>
      <c r="G28" s="24">
        <f si="5" t="shared"/>
        <v>-275</v>
      </c>
      <c r="H28" s="20"/>
      <c r="I28" s="57">
        <f ref="I28:M28" si="6" t="shared">SUM(I16:I27)</f>
        <v>216</v>
      </c>
      <c r="J28" s="57">
        <f si="6" t="shared"/>
        <v>892</v>
      </c>
      <c r="K28" s="20"/>
      <c r="L28" s="58">
        <f si="6" t="shared"/>
        <v>1047782.1582253189</v>
      </c>
      <c r="M28" s="58">
        <f si="6" t="shared"/>
        <v>411860.67860884999</v>
      </c>
      <c r="N28" s="29">
        <f si="1" t="shared"/>
        <v>2.5440208610456176</v>
      </c>
      <c r="O28" s="101" t="s">
        <v>30</v>
      </c>
      <c r="P28" s="11" t="s">
        <v>40</v>
      </c>
      <c r="Q28" s="51">
        <f>F6</f>
        <v>51</v>
      </c>
      <c r="R28" s="13">
        <f>H7</f>
        <v>1.46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7" t="shared">E28+E14</f>
        <v>10949</v>
      </c>
      <c r="F29" s="25">
        <f si="7" t="shared"/>
        <v>10537</v>
      </c>
      <c r="G29" s="26">
        <f si="7" t="shared"/>
        <v>-412</v>
      </c>
      <c r="H29" s="13"/>
      <c r="I29" s="60">
        <f ref="I29:M29" si="8" t="shared">I28+I14</f>
        <v>392</v>
      </c>
      <c r="J29" s="60">
        <f si="8" t="shared"/>
        <v>2783</v>
      </c>
      <c r="K29" s="13"/>
      <c r="L29" s="50">
        <f si="8" t="shared"/>
        <v>3516286.1626323191</v>
      </c>
      <c r="M29" s="50">
        <f si="8" t="shared"/>
        <v>1108853.3096846016</v>
      </c>
      <c r="N29" s="29">
        <f si="1" t="shared"/>
        <v>3.1711012916870667</v>
      </c>
      <c r="O29" s="101"/>
      <c r="P29" s="11" t="s">
        <v>37</v>
      </c>
      <c r="Q29" s="51">
        <f>F26</f>
        <v>117</v>
      </c>
      <c r="R29" s="13">
        <f>H26</f>
        <v>1.6138398521647599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201</v>
      </c>
      <c r="R30" s="65">
        <f>H10</f>
        <v>4.94172825229073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196</v>
      </c>
      <c r="R31" s="65">
        <f>H11</f>
        <v>14.202799635969599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10537</v>
      </c>
      <c r="R32" s="1">
        <f>R31+R28+R27+R24+R23+R22+R30+R20+R19+R18+R16+R15+R14+R11+R10+R9+R7+R6+R4+R3+R2+R25+R29</f>
        <v>79.379529709879179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79.379529709879165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{AF615D4D-01A0-4F2A-98C3-3E421AA6D174}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{5517BC08-0F14-4473-9CAC-3DE023D4C0A9}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{D4D9AED9-F995-4BF1-A4A0-EE51AE956DC3}</x14:id>
        </ext>
      </extLst>
    </cfRule>
  </conditionalFormatting>
  <conditionalFormatting sqref="R30">
    <cfRule dxfId="357" priority="16" type="aboveAverage"/>
    <cfRule aboveAverage="0" dxfId="356" priority="15" type="aboveAverage"/>
  </conditionalFormatting>
  <conditionalFormatting sqref="R31">
    <cfRule dxfId="355" priority="2" type="aboveAverage"/>
    <cfRule aboveAverage="0" dxfId="35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{DE3A9C30-E9F3-4482-8E08-C61DE2D47C25}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{2799DAED-34C7-4D4A-B6E1-354B25537E1B}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{6048513B-7965-4507-9AAC-6D6D76F765DC}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{89804E51-CEC7-47CC-9D32-170CDE572126}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{F645D118-B7A4-4D15-8D5C-FE725482305E}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{C48FBD15-681D-4B50-A59A-23B70077EE9F}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{4C7420FB-F57E-4532-BB2C-D5C939F585A8}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{9CB2A564-BCA9-405A-BDD9-8AC56826F2EC}</x14:id>
        </ext>
      </extLst>
    </cfRule>
  </conditionalFormatting>
  <conditionalFormatting sqref="R3:R4">
    <cfRule dxfId="353" priority="24" type="aboveAverage"/>
    <cfRule aboveAverage="0" dxfId="352" priority="23" type="aboveAverage"/>
  </conditionalFormatting>
  <conditionalFormatting sqref="R6:R7">
    <cfRule dxfId="351" priority="22" type="aboveAverage"/>
    <cfRule aboveAverage="0" dxfId="350" priority="21" type="aboveAverage"/>
  </conditionalFormatting>
  <conditionalFormatting sqref="R9:R12">
    <cfRule dxfId="349" priority="18" type="aboveAverage"/>
    <cfRule aboveAverage="0" dxfId="348" priority="17" type="aboveAverage"/>
  </conditionalFormatting>
  <conditionalFormatting sqref="R14:R16">
    <cfRule dxfId="347" priority="20" type="aboveAverage"/>
    <cfRule aboveAverage="0" dxfId="346" priority="19" type="aboveAverage"/>
  </conditionalFormatting>
  <conditionalFormatting sqref="R18:R21">
    <cfRule dxfId="345" priority="14" type="aboveAverage"/>
    <cfRule aboveAverage="0" dxfId="344" priority="13" type="aboveAverage"/>
  </conditionalFormatting>
  <conditionalFormatting sqref="R22:R25">
    <cfRule dxfId="343" priority="28" type="aboveAverage"/>
    <cfRule aboveAverage="0" dxfId="34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{DEFFEB64-AD9A-4C19-82A1-A9E8D43F3BE7}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F615D4D-01A0-4F2A-98C3-3E421AA6D17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517BC08-0F14-4473-9CAC-3DE023D4C0A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4D9AED9-F995-4BF1-A4A0-EE51AE956DC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3A9C30-E9F3-4482-8E08-C61DE2D47C2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799DAED-34C7-4D4A-B6E1-354B25537E1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048513B-7965-4507-9AAC-6D6D76F765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89804E51-CEC7-47CC-9D32-170CDE57212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645D118-B7A4-4D15-8D5C-FE72548230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48FBD15-681D-4B50-A59A-23B70077EE9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C7420FB-F57E-4532-BB2C-D5C939F585A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9CB2A564-BCA9-405A-BDD9-8AC56826F2E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EFFEB64-AD9A-4C19-82A1-A9E8D43F3B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4"/>
  <sheetViews>
    <sheetView topLeftCell="A7" workbookViewId="0">
      <selection activeCell="N26" sqref="N2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6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43414</v>
      </c>
      <c r="B2" s="11" t="s">
        <v>19</v>
      </c>
      <c r="C2" s="11">
        <f>F2</f>
        <v>1169</v>
      </c>
      <c r="D2" s="11" t="s">
        <v>20</v>
      </c>
      <c r="E2" s="11">
        <v>1406</v>
      </c>
      <c r="F2" s="11">
        <v>1169</v>
      </c>
      <c r="G2" s="12">
        <f ref="G2:G13" si="0" t="shared">F2-E2</f>
        <v>-237</v>
      </c>
      <c r="H2" s="13">
        <v>3.5317244021926499</v>
      </c>
      <c r="I2" s="21">
        <v>32</v>
      </c>
      <c r="J2" s="21">
        <v>521</v>
      </c>
      <c r="K2" s="13">
        <v>2.2437619961612301</v>
      </c>
      <c r="L2" s="49">
        <v>356417.38860000001</v>
      </c>
      <c r="M2" s="50">
        <v>100918.8</v>
      </c>
      <c r="N2" s="29">
        <f>L2/M2</f>
        <v>3.5317244021926539</v>
      </c>
      <c r="O2" s="104" t="s">
        <v>21</v>
      </c>
      <c r="P2" s="11" t="s">
        <v>22</v>
      </c>
      <c r="Q2" s="51">
        <f>F3</f>
        <v>3372</v>
      </c>
      <c r="R2" s="65">
        <f>H3</f>
        <v>3.25036146677731</v>
      </c>
    </row>
    <row customFormat="1" customHeight="1" ht="18" r="3" s="1" spans="1:18" x14ac:dyDescent="0.15">
      <c r="A3" s="111"/>
      <c r="B3" s="104" t="s">
        <v>23</v>
      </c>
      <c r="C3" s="106">
        <f>F3+F4</f>
        <v>3497</v>
      </c>
      <c r="D3" s="11" t="s">
        <v>21</v>
      </c>
      <c r="E3" s="11">
        <v>3349</v>
      </c>
      <c r="F3" s="11">
        <v>3372</v>
      </c>
      <c r="G3" s="14">
        <f si="0" t="shared"/>
        <v>23</v>
      </c>
      <c r="H3" s="13">
        <v>3.25036146677731</v>
      </c>
      <c r="I3" s="11">
        <v>80</v>
      </c>
      <c r="J3" s="11" t="s">
        <v>52</v>
      </c>
      <c r="K3" s="13">
        <v>5.0029673590504498</v>
      </c>
      <c r="L3" s="1">
        <v>1070637.7276000001</v>
      </c>
      <c r="M3" s="50">
        <v>311341.86993197299</v>
      </c>
      <c r="N3" s="29">
        <f ref="N3:N32" si="1" t="shared">L3/M3</f>
        <v>3.4387849210063854</v>
      </c>
      <c r="O3" s="104"/>
      <c r="P3" s="11" t="s">
        <v>24</v>
      </c>
      <c r="Q3" s="51">
        <f>F16</f>
        <v>746</v>
      </c>
      <c r="R3" s="13">
        <f>H16</f>
        <v>2.93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118</v>
      </c>
      <c r="F4" s="11">
        <v>125</v>
      </c>
      <c r="G4" s="14">
        <f si="0" t="shared"/>
        <v>7</v>
      </c>
      <c r="H4" s="13">
        <v>3.9314693240939</v>
      </c>
      <c r="I4" s="11">
        <v>0</v>
      </c>
      <c r="J4" s="11">
        <v>24</v>
      </c>
      <c r="K4" s="13">
        <v>5.2083333333333304</v>
      </c>
      <c r="L4" s="49">
        <v>48355.999106249998</v>
      </c>
      <c r="M4" s="50">
        <v>11968.68</v>
      </c>
      <c r="N4" s="29">
        <f si="1" t="shared"/>
        <v>4.0402115443181703</v>
      </c>
      <c r="O4" s="104"/>
      <c r="P4" s="11" t="s">
        <v>26</v>
      </c>
      <c r="Q4" s="66">
        <f>F18</f>
        <v>903</v>
      </c>
      <c r="R4" s="55">
        <f>H18</f>
        <v>2.6392795364901001</v>
      </c>
    </row>
    <row customFormat="1" customHeight="1" ht="18" r="5" s="1" spans="1:18" x14ac:dyDescent="0.15">
      <c r="A5" s="111"/>
      <c r="B5" s="106" t="s">
        <v>27</v>
      </c>
      <c r="C5" s="106">
        <f>F5+F6+F7</f>
        <v>418</v>
      </c>
      <c r="D5" s="11" t="s">
        <v>28</v>
      </c>
      <c r="E5" s="11">
        <v>327</v>
      </c>
      <c r="F5" s="11">
        <v>332</v>
      </c>
      <c r="G5" s="12">
        <f si="0" t="shared"/>
        <v>5</v>
      </c>
      <c r="H5" s="13">
        <v>3.24</v>
      </c>
      <c r="I5" s="11">
        <v>15</v>
      </c>
      <c r="J5" s="11">
        <v>89</v>
      </c>
      <c r="K5" s="13">
        <v>3.73</v>
      </c>
      <c r="L5" s="1">
        <v>160553.65</v>
      </c>
      <c r="M5" s="50">
        <v>49611.71</v>
      </c>
      <c r="N5" s="29">
        <f si="1" t="shared"/>
        <v>3.2362047186037328</v>
      </c>
      <c r="O5" s="104"/>
      <c r="P5" s="18" t="s">
        <v>29</v>
      </c>
      <c r="Q5" s="67">
        <f>SUM(Q2:Q4)</f>
        <v>5021</v>
      </c>
      <c r="R5" s="68">
        <f>AVERAGE(R2:R4)</f>
        <v>2.9398803344224702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51</v>
      </c>
      <c r="F6" s="11">
        <v>37</v>
      </c>
      <c r="G6" s="12">
        <f si="0" t="shared"/>
        <v>-14</v>
      </c>
      <c r="H6" s="13">
        <v>3.27</v>
      </c>
      <c r="I6" s="11">
        <v>0</v>
      </c>
      <c r="J6" s="11">
        <v>33</v>
      </c>
      <c r="K6" s="13">
        <v>1.48</v>
      </c>
      <c r="L6" s="49">
        <v>8813.24</v>
      </c>
      <c r="M6" s="50">
        <v>2698.37</v>
      </c>
      <c r="N6" s="29">
        <f si="1" t="shared"/>
        <v>3.2661347406026602</v>
      </c>
      <c r="O6" s="104" t="s">
        <v>25</v>
      </c>
      <c r="P6" s="11" t="s">
        <v>22</v>
      </c>
      <c r="Q6" s="51">
        <f>F4</f>
        <v>125</v>
      </c>
      <c r="R6" s="13">
        <f>H4</f>
        <v>3.9314693240939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49</v>
      </c>
      <c r="G7" s="12">
        <f si="0" t="shared"/>
        <v>25</v>
      </c>
      <c r="H7" s="13">
        <v>1.53</v>
      </c>
      <c r="I7" s="11">
        <v>0</v>
      </c>
      <c r="J7" s="11">
        <v>35</v>
      </c>
      <c r="K7" s="13">
        <v>1.06</v>
      </c>
      <c r="L7" s="49">
        <v>14000.68</v>
      </c>
      <c r="M7" s="50">
        <v>9148.17</v>
      </c>
      <c r="N7" s="29">
        <f si="1" t="shared"/>
        <v>1.5304350487583855</v>
      </c>
      <c r="O7" s="104"/>
      <c r="P7" s="11" t="s">
        <v>26</v>
      </c>
      <c r="Q7" s="66">
        <f>F19</f>
        <v>94</v>
      </c>
      <c r="R7" s="56">
        <f>H19</f>
        <v>3.64534359600859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1243</v>
      </c>
      <c r="D8" s="11" t="s">
        <v>33</v>
      </c>
      <c r="E8" s="11">
        <v>750</v>
      </c>
      <c r="F8" s="11">
        <v>691</v>
      </c>
      <c r="G8" s="14">
        <f si="0" t="shared"/>
        <v>-59</v>
      </c>
      <c r="H8" s="13">
        <v>4.18237945539006</v>
      </c>
      <c r="I8" s="11">
        <v>30</v>
      </c>
      <c r="J8" s="11">
        <v>244</v>
      </c>
      <c r="K8" s="13">
        <v>2.83196721311475</v>
      </c>
      <c r="L8" s="49">
        <v>214741.22</v>
      </c>
      <c r="M8" s="50">
        <v>51344.27</v>
      </c>
      <c r="N8" s="29">
        <f si="1" t="shared"/>
        <v>4.1823794553900564</v>
      </c>
      <c r="O8" s="104"/>
      <c r="P8" s="18" t="s">
        <v>29</v>
      </c>
      <c r="Q8" s="67">
        <f>SUM(Q6:Q7)</f>
        <v>219</v>
      </c>
      <c r="R8" s="68">
        <f>AVERAGE(R6:R7)</f>
        <v>3.7884064600512453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198</v>
      </c>
      <c r="F9" s="11">
        <v>216</v>
      </c>
      <c r="G9" s="14">
        <f si="0" t="shared"/>
        <v>18</v>
      </c>
      <c r="H9" s="13">
        <v>3.7249426021468102</v>
      </c>
      <c r="I9" s="11">
        <v>21</v>
      </c>
      <c r="J9" s="11">
        <v>100</v>
      </c>
      <c r="K9" s="13">
        <v>2.16</v>
      </c>
      <c r="L9" s="49">
        <v>62755.3</v>
      </c>
      <c r="M9" s="50">
        <v>16847.32</v>
      </c>
      <c r="N9" s="29">
        <f si="1" t="shared"/>
        <v>3.7249426021468106</v>
      </c>
      <c r="O9" s="105" t="s">
        <v>31</v>
      </c>
      <c r="P9" s="11" t="s">
        <v>34</v>
      </c>
      <c r="Q9" s="66">
        <f>F9</f>
        <v>216</v>
      </c>
      <c r="R9" s="65">
        <f>H9</f>
        <v>3.7249426021468102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201</v>
      </c>
      <c r="F10" s="11">
        <v>183</v>
      </c>
      <c r="G10" s="14">
        <f si="0" t="shared"/>
        <v>-18</v>
      </c>
      <c r="H10" s="13">
        <v>5.08727399181981</v>
      </c>
      <c r="I10" s="11">
        <v>16</v>
      </c>
      <c r="J10" s="11">
        <v>122</v>
      </c>
      <c r="K10" s="13">
        <v>1.5</v>
      </c>
      <c r="L10" s="49">
        <v>107377.55</v>
      </c>
      <c r="M10" s="50">
        <v>21107.09</v>
      </c>
      <c r="N10" s="29">
        <f si="1" t="shared"/>
        <v>5.08727399181981</v>
      </c>
      <c r="O10" s="105"/>
      <c r="P10" s="11" t="s">
        <v>26</v>
      </c>
      <c r="Q10" s="66">
        <f>F20</f>
        <v>320</v>
      </c>
      <c r="R10" s="56">
        <f>H20</f>
        <v>3.0678090717378401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196</v>
      </c>
      <c r="F11" s="11">
        <v>153</v>
      </c>
      <c r="G11" s="14">
        <f si="0" t="shared"/>
        <v>-43</v>
      </c>
      <c r="H11" s="13">
        <v>13.732853286290901</v>
      </c>
      <c r="I11" s="11">
        <v>4</v>
      </c>
      <c r="J11" s="11">
        <v>29</v>
      </c>
      <c r="K11" s="13">
        <v>5.2758620689655196</v>
      </c>
      <c r="L11" s="1">
        <v>128446.81</v>
      </c>
      <c r="M11" s="50">
        <v>9353.25</v>
      </c>
      <c r="N11" s="29">
        <f si="1" t="shared"/>
        <v>13.732853286290862</v>
      </c>
      <c r="O11" s="105"/>
      <c r="P11" s="11" t="s">
        <v>37</v>
      </c>
      <c r="Q11" s="69">
        <f>F25</f>
        <v>102</v>
      </c>
      <c r="R11" s="65">
        <f>H25</f>
        <v>3.48932568862464</v>
      </c>
    </row>
    <row customFormat="1" customHeight="1" ht="18" r="12" s="1" spans="1:18" x14ac:dyDescent="0.15">
      <c r="A12" s="111"/>
      <c r="B12" s="106" t="s">
        <v>38</v>
      </c>
      <c r="C12" s="106">
        <f>F12+F13</f>
        <v>512</v>
      </c>
      <c r="D12" s="11" t="s">
        <v>39</v>
      </c>
      <c r="E12" s="11">
        <v>354</v>
      </c>
      <c r="F12" s="11">
        <v>378</v>
      </c>
      <c r="G12" s="12">
        <f si="0" t="shared"/>
        <v>24</v>
      </c>
      <c r="H12" s="16">
        <v>3.3063408852307301</v>
      </c>
      <c r="I12" s="11">
        <v>12</v>
      </c>
      <c r="J12" s="11">
        <v>52</v>
      </c>
      <c r="K12" s="13">
        <v>7.2692307692307701</v>
      </c>
      <c r="L12" s="49">
        <v>203537.5056</v>
      </c>
      <c r="M12" s="50">
        <v>61559.746155997498</v>
      </c>
      <c r="N12" s="29">
        <f si="1" t="shared"/>
        <v>3.3063408852307332</v>
      </c>
      <c r="O12" s="105"/>
      <c r="P12" s="11" t="s">
        <v>40</v>
      </c>
      <c r="Q12" s="69">
        <f>F7</f>
        <v>49</v>
      </c>
      <c r="R12" s="65">
        <f>H7</f>
        <v>1.53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121</v>
      </c>
      <c r="F13" s="11">
        <v>134</v>
      </c>
      <c r="G13" s="12">
        <f si="0" t="shared"/>
        <v>13</v>
      </c>
      <c r="H13" s="16">
        <v>2.9237555507824702</v>
      </c>
      <c r="I13" s="11">
        <v>7</v>
      </c>
      <c r="J13" s="11">
        <v>24</v>
      </c>
      <c r="K13" s="13">
        <v>5.5833333333333304</v>
      </c>
      <c r="L13" s="49">
        <v>62731.953658999999</v>
      </c>
      <c r="M13" s="50">
        <v>21455.950256241998</v>
      </c>
      <c r="N13" s="29">
        <f si="1" t="shared"/>
        <v>2.9237555507824653</v>
      </c>
      <c r="O13" s="105"/>
      <c r="P13" s="18" t="s">
        <v>29</v>
      </c>
      <c r="Q13" s="51">
        <f>SUM(Q9:Q12)</f>
        <v>687</v>
      </c>
      <c r="R13" s="68">
        <f>AVERAGE(R9:R11)</f>
        <v>3.4273591208364302</v>
      </c>
    </row>
    <row customFormat="1" customHeight="1" ht="18" r="14" s="1" spans="1:18" x14ac:dyDescent="0.15">
      <c r="A14" s="112"/>
      <c r="B14" s="18" t="s">
        <v>7</v>
      </c>
      <c r="C14" s="18">
        <f ref="C14:G14" si="2" t="shared">SUM(C2:C13)</f>
        <v>6839</v>
      </c>
      <c r="D14" s="18"/>
      <c r="E14" s="18">
        <f si="2" t="shared"/>
        <v>7095</v>
      </c>
      <c r="F14" s="18">
        <f si="2" t="shared"/>
        <v>6839</v>
      </c>
      <c r="G14" s="19">
        <f si="2" t="shared"/>
        <v>-256</v>
      </c>
      <c r="H14" s="20">
        <f>L14/M14</f>
        <v>3.6537797687188167</v>
      </c>
      <c r="I14" s="18">
        <f>SUM(I3:I13)</f>
        <v>185</v>
      </c>
      <c r="J14" s="18">
        <f ref="J14:M14" si="3" t="shared">SUM(J2:J13)</f>
        <v>1273</v>
      </c>
      <c r="K14" s="20"/>
      <c r="L14" s="72">
        <f si="3" t="shared"/>
        <v>2438369.0245652497</v>
      </c>
      <c r="M14" s="58">
        <f si="3" t="shared"/>
        <v>667355.22634421231</v>
      </c>
      <c r="N14" s="29">
        <f si="1" t="shared"/>
        <v>3.6537797687188167</v>
      </c>
      <c r="O14" s="104" t="s">
        <v>33</v>
      </c>
      <c r="P14" s="11" t="s">
        <v>34</v>
      </c>
      <c r="Q14" s="69">
        <f>F8</f>
        <v>691</v>
      </c>
      <c r="R14" s="65">
        <f>H8</f>
        <v>4.18237945539006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116</v>
      </c>
      <c r="R15" s="59">
        <f>H21</f>
        <v>2.2830169815703401</v>
      </c>
    </row>
    <row customFormat="1" customHeight="1" ht="18" r="16" s="1" spans="1:18" x14ac:dyDescent="0.15">
      <c r="A16" s="110">
        <v>43414</v>
      </c>
      <c r="B16" s="102" t="s">
        <v>41</v>
      </c>
      <c r="C16" s="102">
        <f>F16+F17</f>
        <v>889</v>
      </c>
      <c r="D16" s="11" t="s">
        <v>21</v>
      </c>
      <c r="E16" s="21">
        <v>685</v>
      </c>
      <c r="F16" s="21">
        <v>746</v>
      </c>
      <c r="G16" s="12">
        <f ref="G16:G27" si="4" t="shared">F16-E16</f>
        <v>61</v>
      </c>
      <c r="H16" s="13">
        <v>2.93</v>
      </c>
      <c r="I16" s="11">
        <v>27</v>
      </c>
      <c r="J16" s="11">
        <v>125</v>
      </c>
      <c r="K16" s="13">
        <v>6</v>
      </c>
      <c r="L16" s="49">
        <v>196901.4</v>
      </c>
      <c r="M16" s="50">
        <v>67225.61</v>
      </c>
      <c r="N16" s="29">
        <f si="1" t="shared"/>
        <v>2.9289641254277945</v>
      </c>
      <c r="O16" s="104"/>
      <c r="P16" s="11" t="s">
        <v>37</v>
      </c>
      <c r="Q16" s="69">
        <f>F24</f>
        <v>143</v>
      </c>
      <c r="R16" s="65">
        <f>H24</f>
        <v>2.9681328726267799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191</v>
      </c>
      <c r="F17" s="21">
        <v>143</v>
      </c>
      <c r="G17" s="12">
        <f si="4" t="shared"/>
        <v>-48</v>
      </c>
      <c r="H17" s="13">
        <v>3.1</v>
      </c>
      <c r="I17" s="11">
        <v>14</v>
      </c>
      <c r="J17" s="11">
        <v>33</v>
      </c>
      <c r="K17" s="13">
        <v>4.3</v>
      </c>
      <c r="L17" s="49">
        <v>46495.8</v>
      </c>
      <c r="M17" s="50">
        <v>15034.45</v>
      </c>
      <c r="N17" s="29">
        <f si="1" t="shared"/>
        <v>3.0926172889596892</v>
      </c>
      <c r="O17" s="104"/>
      <c r="P17" s="18" t="s">
        <v>29</v>
      </c>
      <c r="Q17" s="51">
        <f>SUM(Q14:Q16)</f>
        <v>950</v>
      </c>
      <c r="R17" s="68">
        <f>AVERAGE(R14:R16)</f>
        <v>3.1445097698623936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2182</v>
      </c>
      <c r="D18" s="11" t="s">
        <v>21</v>
      </c>
      <c r="E18" s="21">
        <v>786</v>
      </c>
      <c r="F18" s="21">
        <v>903</v>
      </c>
      <c r="G18" s="12">
        <f si="4" t="shared"/>
        <v>117</v>
      </c>
      <c r="H18" s="13">
        <v>2.6392795364901001</v>
      </c>
      <c r="I18" s="11">
        <v>21</v>
      </c>
      <c r="J18" s="11">
        <v>134</v>
      </c>
      <c r="K18" s="13">
        <v>6.7313432835820901</v>
      </c>
      <c r="L18" s="49">
        <v>264677.28113301197</v>
      </c>
      <c r="M18" s="89">
        <v>100283.91364902499</v>
      </c>
      <c r="N18" s="29">
        <f si="1" t="shared"/>
        <v>2.6392795364901005</v>
      </c>
      <c r="O18" s="104" t="s">
        <v>28</v>
      </c>
      <c r="P18" s="11" t="s">
        <v>40</v>
      </c>
      <c r="Q18" s="67">
        <f>F5</f>
        <v>332</v>
      </c>
      <c r="R18" s="13">
        <f>H5</f>
        <v>3.24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82</v>
      </c>
      <c r="F19" s="21">
        <v>94</v>
      </c>
      <c r="G19" s="14">
        <f si="4" t="shared"/>
        <v>12</v>
      </c>
      <c r="H19" s="13">
        <v>3.64534359600859</v>
      </c>
      <c r="I19" s="11">
        <v>21</v>
      </c>
      <c r="J19" s="11">
        <v>30</v>
      </c>
      <c r="K19" s="13">
        <v>3.1333333333333302</v>
      </c>
      <c r="L19" s="11">
        <v>40885.726989773197</v>
      </c>
      <c r="M19" s="76">
        <v>11215.8774373259</v>
      </c>
      <c r="N19" s="29">
        <f si="1" t="shared"/>
        <v>3.6453435960085891</v>
      </c>
      <c r="O19" s="104"/>
      <c r="P19" s="11" t="s">
        <v>43</v>
      </c>
      <c r="Q19" s="67">
        <f>F13</f>
        <v>134</v>
      </c>
      <c r="R19" s="13">
        <f>H13</f>
        <v>2.9237555507824702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287</v>
      </c>
      <c r="F20" s="21">
        <v>320</v>
      </c>
      <c r="G20" s="14">
        <f si="4" t="shared"/>
        <v>33</v>
      </c>
      <c r="H20" s="13">
        <v>3.0678090717378401</v>
      </c>
      <c r="I20" s="11">
        <v>19</v>
      </c>
      <c r="J20" s="11">
        <v>99</v>
      </c>
      <c r="K20" s="13">
        <v>3.23232323232323</v>
      </c>
      <c r="L20" s="49">
        <v>97784.491440080601</v>
      </c>
      <c r="M20" s="76">
        <v>31874.3732590529</v>
      </c>
      <c r="N20" s="29">
        <f si="1" t="shared"/>
        <v>3.0678090717378428</v>
      </c>
      <c r="O20" s="104"/>
      <c r="P20" s="11" t="s">
        <v>37</v>
      </c>
      <c r="Q20" s="70">
        <f>F23</f>
        <v>124</v>
      </c>
      <c r="R20" s="65">
        <f>H23</f>
        <v>2.8441339738757399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151</v>
      </c>
      <c r="F21" s="21">
        <v>116</v>
      </c>
      <c r="G21" s="14">
        <f si="4" t="shared"/>
        <v>-35</v>
      </c>
      <c r="H21" s="13">
        <v>2.2830169815703401</v>
      </c>
      <c r="I21" s="11">
        <v>19</v>
      </c>
      <c r="J21" s="11">
        <v>30</v>
      </c>
      <c r="K21" s="13">
        <v>3.8666666666666698</v>
      </c>
      <c r="L21" s="49">
        <v>28576.186511240601</v>
      </c>
      <c r="M21" s="76">
        <v>12516.852367688</v>
      </c>
      <c r="N21" s="29">
        <f si="1" t="shared"/>
        <v>2.2830169815703383</v>
      </c>
      <c r="O21" s="104"/>
      <c r="P21" s="18" t="s">
        <v>29</v>
      </c>
      <c r="Q21" s="67">
        <f>Q20+Q19+Q18</f>
        <v>590</v>
      </c>
      <c r="R21" s="68">
        <f>AVERAGE(R18:R20)</f>
        <v>3.002629841552737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705</v>
      </c>
      <c r="F22" s="21">
        <v>749</v>
      </c>
      <c r="G22" s="12">
        <f si="4" t="shared"/>
        <v>44</v>
      </c>
      <c r="H22" s="13">
        <v>2.8244651420340898</v>
      </c>
      <c r="I22" s="11">
        <v>17</v>
      </c>
      <c r="J22" s="11">
        <v>168</v>
      </c>
      <c r="K22" s="13">
        <v>4.4523809523809499</v>
      </c>
      <c r="L22" s="49">
        <v>234505.74228216201</v>
      </c>
      <c r="M22" s="76">
        <v>83026.601671309196</v>
      </c>
      <c r="N22" s="29">
        <f si="1" t="shared"/>
        <v>2.8244651420340885</v>
      </c>
      <c r="O22" s="106" t="s">
        <v>20</v>
      </c>
      <c r="P22" s="11" t="s">
        <v>44</v>
      </c>
      <c r="Q22" s="69">
        <f>F2</f>
        <v>1169</v>
      </c>
      <c r="R22" s="13">
        <f>H2</f>
        <v>3.5317244021926499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494</v>
      </c>
      <c r="D23" s="22" t="s">
        <v>28</v>
      </c>
      <c r="E23" s="11">
        <v>125</v>
      </c>
      <c r="F23" s="11">
        <v>124</v>
      </c>
      <c r="G23" s="14">
        <f si="4" t="shared"/>
        <v>-1</v>
      </c>
      <c r="H23" s="65">
        <v>2.8441339738757399</v>
      </c>
      <c r="I23" s="11">
        <v>8</v>
      </c>
      <c r="J23" s="11">
        <v>49</v>
      </c>
      <c r="K23" s="13">
        <v>2.5306122448979602</v>
      </c>
      <c r="L23" s="49">
        <v>51196.942809</v>
      </c>
      <c r="M23" s="50">
        <v>18000.89</v>
      </c>
      <c r="N23" s="29">
        <f si="1" t="shared"/>
        <v>2.8441339738757363</v>
      </c>
      <c r="O23" s="107"/>
      <c r="P23" s="23" t="s">
        <v>26</v>
      </c>
      <c r="Q23" s="69">
        <f>F22</f>
        <v>749</v>
      </c>
      <c r="R23" s="13">
        <f>H22</f>
        <v>2.8244651420340898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135</v>
      </c>
      <c r="F24" s="11">
        <v>143</v>
      </c>
      <c r="G24" s="12">
        <f si="4" t="shared"/>
        <v>8</v>
      </c>
      <c r="H24" s="65">
        <v>2.9681328726267799</v>
      </c>
      <c r="I24" s="11">
        <v>12</v>
      </c>
      <c r="J24" s="11">
        <v>58</v>
      </c>
      <c r="K24" s="13">
        <v>2.4655172413793101</v>
      </c>
      <c r="L24" s="49">
        <v>44316.271800000002</v>
      </c>
      <c r="M24" s="50">
        <v>14930.69</v>
      </c>
      <c r="N24" s="29">
        <f si="1" t="shared"/>
        <v>2.9681328726267844</v>
      </c>
      <c r="O24" s="107"/>
      <c r="P24" s="23" t="s">
        <v>24</v>
      </c>
      <c r="Q24" s="69">
        <f>F17</f>
        <v>143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80</v>
      </c>
      <c r="F25" s="11">
        <v>102</v>
      </c>
      <c r="G25" s="12">
        <f si="4" t="shared"/>
        <v>22</v>
      </c>
      <c r="H25" s="65">
        <v>3.48932568862464</v>
      </c>
      <c r="I25" s="11">
        <v>13</v>
      </c>
      <c r="J25" s="11">
        <v>31</v>
      </c>
      <c r="K25" s="13">
        <v>3.2903225806451601</v>
      </c>
      <c r="L25" s="49">
        <v>38179.538713050002</v>
      </c>
      <c r="M25" s="50">
        <v>10941.81</v>
      </c>
      <c r="N25" s="29">
        <f si="1" t="shared"/>
        <v>3.4893256886246431</v>
      </c>
      <c r="O25" s="107"/>
      <c r="P25" s="23" t="s">
        <v>46</v>
      </c>
      <c r="Q25" s="69">
        <f>F27</f>
        <v>70</v>
      </c>
      <c r="R25" s="13">
        <f>H27</f>
        <v>2.8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117</v>
      </c>
      <c r="F26" s="11">
        <v>125</v>
      </c>
      <c r="G26" s="12">
        <f si="4" t="shared"/>
        <v>8</v>
      </c>
      <c r="H26" s="75">
        <v>1.8844357495912401</v>
      </c>
      <c r="I26" s="11">
        <v>11</v>
      </c>
      <c r="J26" s="11">
        <v>39</v>
      </c>
      <c r="K26" s="53">
        <v>3.2051282051282102</v>
      </c>
      <c r="L26" s="49">
        <v>39873.322511968501</v>
      </c>
      <c r="M26" s="50">
        <v>21159.29</v>
      </c>
      <c r="N26" s="29">
        <f si="1" t="shared"/>
        <v>1.8844357495912434</v>
      </c>
      <c r="O26" s="108"/>
      <c r="P26" s="18" t="s">
        <v>29</v>
      </c>
      <c r="Q26" s="51">
        <f>SUM(Q22:Q25)</f>
        <v>2131</v>
      </c>
      <c r="R26" s="71">
        <f>AVERAGE(R22:R25)</f>
        <v>3.0640473860566848</v>
      </c>
    </row>
    <row customFormat="1" customHeight="1" ht="18" r="27" s="1" spans="1:19" x14ac:dyDescent="0.15">
      <c r="A27" s="111"/>
      <c r="B27" s="23" t="s">
        <v>48</v>
      </c>
      <c r="C27" s="23">
        <f>F27</f>
        <v>70</v>
      </c>
      <c r="D27" s="22" t="s">
        <v>20</v>
      </c>
      <c r="E27" s="11">
        <v>98</v>
      </c>
      <c r="F27" s="11">
        <v>70</v>
      </c>
      <c r="G27" s="12">
        <f si="4" t="shared"/>
        <v>-28</v>
      </c>
      <c r="H27" s="53">
        <v>2.8</v>
      </c>
      <c r="I27" s="11">
        <v>2</v>
      </c>
      <c r="J27" s="11">
        <v>59</v>
      </c>
      <c r="K27" s="53">
        <v>1.1864406779661001</v>
      </c>
      <c r="L27" s="49">
        <v>24293.451000000001</v>
      </c>
      <c r="M27" s="50">
        <v>8786.0374531244997</v>
      </c>
      <c r="N27" s="29">
        <f si="1" t="shared"/>
        <v>2.765006537885943</v>
      </c>
      <c r="O27" s="11" t="s">
        <v>49</v>
      </c>
      <c r="P27" s="11" t="s">
        <v>43</v>
      </c>
      <c r="Q27" s="11">
        <f>F12</f>
        <v>378</v>
      </c>
      <c r="R27" s="13">
        <f>H12</f>
        <v>3.3063408852307301</v>
      </c>
    </row>
    <row customFormat="1" customHeight="1" ht="18" r="28" s="1" spans="1:19" x14ac:dyDescent="0.15">
      <c r="A28" s="111"/>
      <c r="B28" s="18"/>
      <c r="C28" s="18">
        <f ref="C28:G28" si="5" t="shared">SUM(C16:C27)</f>
        <v>3635</v>
      </c>
      <c r="D28" s="18"/>
      <c r="E28" s="18">
        <f si="5" t="shared"/>
        <v>3442</v>
      </c>
      <c r="F28" s="18">
        <f si="5" t="shared"/>
        <v>3635</v>
      </c>
      <c r="G28" s="24">
        <f si="5" t="shared"/>
        <v>193</v>
      </c>
      <c r="H28" s="20">
        <f>L28/M28</f>
        <v>2.8042943349941685</v>
      </c>
      <c r="I28" s="57">
        <f ref="I28:M28" si="6" t="shared">SUM(I16:I27)</f>
        <v>184</v>
      </c>
      <c r="J28" s="57">
        <f si="6" t="shared"/>
        <v>855</v>
      </c>
      <c r="K28" s="20"/>
      <c r="L28" s="58">
        <f si="6" t="shared"/>
        <v>1107686.1551902867</v>
      </c>
      <c r="M28" s="58">
        <f si="6" t="shared"/>
        <v>394996.39583752543</v>
      </c>
      <c r="N28" s="29">
        <f si="1" t="shared"/>
        <v>2.8042943349941685</v>
      </c>
      <c r="O28" s="101" t="s">
        <v>30</v>
      </c>
      <c r="P28" s="11" t="s">
        <v>40</v>
      </c>
      <c r="Q28" s="51">
        <f>F6</f>
        <v>37</v>
      </c>
      <c r="R28" s="13">
        <f>H7</f>
        <v>1.53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7" t="shared">E28+E14</f>
        <v>10537</v>
      </c>
      <c r="F29" s="25">
        <f si="7" t="shared"/>
        <v>10474</v>
      </c>
      <c r="G29" s="26">
        <f si="7" t="shared"/>
        <v>-63</v>
      </c>
      <c r="H29" s="13">
        <f>L29/M29</f>
        <v>3.337929839531895</v>
      </c>
      <c r="I29" s="60">
        <f ref="I29:M29" si="8" t="shared">I28+I14</f>
        <v>369</v>
      </c>
      <c r="J29" s="60">
        <f si="8" t="shared"/>
        <v>2128</v>
      </c>
      <c r="K29" s="13"/>
      <c r="L29" s="50">
        <f si="8" t="shared"/>
        <v>3546055.1797555364</v>
      </c>
      <c r="M29" s="50">
        <f si="8" t="shared"/>
        <v>1062351.6221817378</v>
      </c>
      <c r="N29" s="29">
        <f si="1" t="shared"/>
        <v>3.337929839531895</v>
      </c>
      <c r="O29" s="101"/>
      <c r="P29" s="11" t="s">
        <v>37</v>
      </c>
      <c r="Q29" s="51">
        <f>F26</f>
        <v>125</v>
      </c>
      <c r="R29" s="13">
        <f>H26</f>
        <v>1.8844357495912401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183</v>
      </c>
      <c r="R30" s="65">
        <f>H10</f>
        <v>5.08727399181981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153</v>
      </c>
      <c r="R31" s="65">
        <f>H11</f>
        <v>13.732853286290901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10474</v>
      </c>
      <c r="R32" s="1">
        <f>R31+R28+R27+R24+R23+R22+R30+R20+R19+R18+R16+R15+R14+R11+R10+R9+R7+R6+R4+R3+R2+R25+R29</f>
        <v>82.917043577283991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82.917043577283991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{673D07C3-C7B7-4607-95DB-D1059929E1BD}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{D6B686B2-607D-4BF8-9B55-7AAC1E8564BC}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{220FAF06-D601-4B66-95C2-F29F0617F462}</x14:id>
        </ext>
      </extLst>
    </cfRule>
  </conditionalFormatting>
  <conditionalFormatting sqref="R30">
    <cfRule aboveAverage="0" dxfId="341" priority="15" type="aboveAverage"/>
    <cfRule dxfId="340" priority="16" type="aboveAverage"/>
  </conditionalFormatting>
  <conditionalFormatting sqref="R31">
    <cfRule aboveAverage="0" dxfId="339" priority="1" type="aboveAverage"/>
    <cfRule dxfId="33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{D0A9B3F6-04C5-4783-8A26-4783D39817EB}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{F5B7C201-353D-48D6-B4BF-9577891755F8}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{D229B366-592E-4769-97D4-192D8635CCA8}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{55136495-1219-4EB2-92F1-998996156604}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{AAFEE3BA-65F5-4E2D-ADB9-2E03DDB63756}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{5E6C0AB5-8C8D-4783-B189-EB3C1C03203C}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{9D6B7DDB-824F-4249-93D9-251A6047CC35}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{D194ED7C-E43A-4516-897B-369FD165E1E1}</x14:id>
        </ext>
      </extLst>
    </cfRule>
  </conditionalFormatting>
  <conditionalFormatting sqref="R3:R4">
    <cfRule aboveAverage="0" dxfId="337" priority="23" type="aboveAverage"/>
    <cfRule dxfId="336" priority="24" type="aboveAverage"/>
  </conditionalFormatting>
  <conditionalFormatting sqref="R6:R7">
    <cfRule aboveAverage="0" dxfId="335" priority="21" type="aboveAverage"/>
    <cfRule dxfId="334" priority="22" type="aboveAverage"/>
  </conditionalFormatting>
  <conditionalFormatting sqref="R9:R12">
    <cfRule aboveAverage="0" dxfId="333" priority="17" type="aboveAverage"/>
    <cfRule dxfId="332" priority="18" type="aboveAverage"/>
  </conditionalFormatting>
  <conditionalFormatting sqref="R14:R16">
    <cfRule aboveAverage="0" dxfId="331" priority="19" type="aboveAverage"/>
    <cfRule dxfId="330" priority="20" type="aboveAverage"/>
  </conditionalFormatting>
  <conditionalFormatting sqref="R18:R21">
    <cfRule aboveAverage="0" dxfId="329" priority="13" type="aboveAverage"/>
    <cfRule dxfId="328" priority="14" type="aboveAverage"/>
  </conditionalFormatting>
  <conditionalFormatting sqref="R22:R25">
    <cfRule aboveAverage="0" dxfId="327" priority="27" type="aboveAverage"/>
    <cfRule dxfId="32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{C6B62D24-072B-45CF-ABE2-904E9DB55D86}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73D07C3-C7B7-4607-95DB-D1059929E1B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6B686B2-607D-4BF8-9B55-7AAC1E8564B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20FAF06-D601-4B66-95C2-F29F0617F4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0A9B3F6-04C5-4783-8A26-4783D39817E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5B7C201-353D-48D6-B4BF-9577891755F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229B366-592E-4769-97D4-192D8635CC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136495-1219-4EB2-92F1-99899615660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FEE3BA-65F5-4E2D-ADB9-2E03DDB637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5E6C0AB5-8C8D-4783-B189-EB3C1C03203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9D6B7DDB-824F-4249-93D9-251A6047CC3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194ED7C-E43A-4516-897B-369FD165E1E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6B62D24-072B-45CF-ABE2-904E9DB55D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6:E60"/>
  <sheetViews>
    <sheetView workbookViewId="0">
      <selection activeCell="C8" sqref="C8"/>
    </sheetView>
  </sheetViews>
  <sheetFormatPr defaultColWidth="8.875" defaultRowHeight="13.5" x14ac:dyDescent="0.15"/>
  <cols>
    <col min="1" max="1" customWidth="true" width="12.625" collapsed="true"/>
    <col min="2" max="2" customWidth="true" width="19.0" collapsed="true"/>
    <col min="3" max="3" customWidth="true" width="18.25" collapsed="true"/>
    <col min="4" max="4" customWidth="true" width="13.5" collapsed="true"/>
    <col min="11" max="11" customWidth="true" width="17.875" collapsed="true"/>
    <col min="12" max="12" customWidth="true" width="17.25" collapsed="true"/>
  </cols>
  <sheetData>
    <row ht="20.25" r="6" spans="1:4" x14ac:dyDescent="0.15">
      <c r="A6" s="84" t="s">
        <v>9</v>
      </c>
      <c r="B6" s="84" t="s">
        <v>53</v>
      </c>
      <c r="C6" s="84" t="s">
        <v>54</v>
      </c>
      <c r="D6" s="84" t="s">
        <v>55</v>
      </c>
    </row>
    <row ht="20.25" r="7" spans="1:4" x14ac:dyDescent="0.15">
      <c r="A7" s="84" t="s">
        <v>56</v>
      </c>
      <c r="B7" s="85">
        <v>38855</v>
      </c>
      <c r="C7" s="85">
        <v>27817</v>
      </c>
      <c r="D7" s="86">
        <f ref="D7:D9" si="0" t="shared">(B7-C7)/C7</f>
        <v>0.39680770751698602</v>
      </c>
    </row>
    <row ht="20.25" r="8" spans="1:4" x14ac:dyDescent="0.15">
      <c r="A8" s="84" t="s">
        <v>57</v>
      </c>
      <c r="B8" s="85">
        <v>75717</v>
      </c>
      <c r="C8" s="85">
        <v>48564</v>
      </c>
      <c r="D8" s="86">
        <f si="0" t="shared"/>
        <v>0.5591178650852483</v>
      </c>
    </row>
    <row ht="20.25" r="9" spans="1:4" x14ac:dyDescent="0.15">
      <c r="A9" s="84" t="s">
        <v>50</v>
      </c>
      <c r="B9" s="85">
        <f>SUM(B7:B8)</f>
        <v>114572</v>
      </c>
      <c r="C9" s="85">
        <f>SUM(C7:C8)</f>
        <v>76381</v>
      </c>
      <c r="D9" s="86">
        <f si="0" t="shared"/>
        <v>0.50000654613058226</v>
      </c>
    </row>
    <row ht="20.25" r="24" spans="1:4" x14ac:dyDescent="0.15">
      <c r="A24" s="84" t="s">
        <v>9</v>
      </c>
      <c r="B24" s="84" t="s">
        <v>53</v>
      </c>
      <c r="C24" s="84" t="s">
        <v>54</v>
      </c>
      <c r="D24" s="84" t="s">
        <v>55</v>
      </c>
    </row>
    <row ht="20.25" r="25" spans="1:4" x14ac:dyDescent="0.15">
      <c r="A25" s="85" t="s">
        <v>26</v>
      </c>
      <c r="B25" s="85">
        <v>23752</v>
      </c>
      <c r="C25" s="85">
        <v>14715</v>
      </c>
      <c r="D25" s="87">
        <f ref="D25:D33" si="1" t="shared">(B25-C25)/C25</f>
        <v>0.61413523615358478</v>
      </c>
    </row>
    <row ht="20.25" r="26" spans="1:4" x14ac:dyDescent="0.15">
      <c r="A26" s="85" t="s">
        <v>24</v>
      </c>
      <c r="B26" s="85">
        <v>9518</v>
      </c>
      <c r="C26" s="85">
        <v>9310</v>
      </c>
      <c r="D26" s="87">
        <f si="1" t="shared"/>
        <v>2.2341568206229859E-2</v>
      </c>
    </row>
    <row ht="20.25" r="27" spans="1:4" x14ac:dyDescent="0.15">
      <c r="A27" s="85" t="s">
        <v>37</v>
      </c>
      <c r="B27" s="85">
        <v>4401</v>
      </c>
      <c r="C27" s="85">
        <v>3710</v>
      </c>
      <c r="D27" s="87">
        <f si="1" t="shared"/>
        <v>0.18625336927223721</v>
      </c>
    </row>
    <row ht="20.25" r="28" spans="1:4" x14ac:dyDescent="0.15">
      <c r="A28" s="85" t="s">
        <v>22</v>
      </c>
      <c r="B28" s="85">
        <v>35860</v>
      </c>
      <c r="C28" s="85">
        <v>23546</v>
      </c>
      <c r="D28" s="87">
        <f si="1" t="shared"/>
        <v>0.52297630170729636</v>
      </c>
    </row>
    <row ht="20.25" r="29" spans="1:4" x14ac:dyDescent="0.15">
      <c r="A29" s="85" t="s">
        <v>40</v>
      </c>
      <c r="B29" s="85">
        <v>5148</v>
      </c>
      <c r="C29" s="85">
        <v>4359</v>
      </c>
      <c r="D29" s="87">
        <f si="1" t="shared"/>
        <v>0.18100481761871989</v>
      </c>
    </row>
    <row ht="20.25" r="30" spans="1:4" x14ac:dyDescent="0.15">
      <c r="A30" s="85" t="s">
        <v>44</v>
      </c>
      <c r="B30" s="85">
        <v>15655</v>
      </c>
      <c r="C30" s="85">
        <v>10670</v>
      </c>
      <c r="D30" s="87">
        <f si="1" t="shared"/>
        <v>0.46719775070290537</v>
      </c>
    </row>
    <row ht="20.25" r="31" spans="1:4" x14ac:dyDescent="0.15">
      <c r="A31" s="85" t="s">
        <v>34</v>
      </c>
      <c r="B31" s="85">
        <v>14539</v>
      </c>
      <c r="C31" s="85">
        <v>5984</v>
      </c>
      <c r="D31" s="87">
        <f si="1" t="shared"/>
        <v>1.4296457219251337</v>
      </c>
    </row>
    <row ht="20.25" r="32" spans="1:4" x14ac:dyDescent="0.15">
      <c r="A32" s="85" t="s">
        <v>43</v>
      </c>
      <c r="B32" s="85">
        <v>4515</v>
      </c>
      <c r="C32" s="85">
        <v>4005</v>
      </c>
      <c r="D32" s="87">
        <f si="1" t="shared"/>
        <v>0.12734082397003746</v>
      </c>
    </row>
    <row ht="20.25" r="33" spans="1:4" x14ac:dyDescent="0.15">
      <c r="A33" s="85" t="s">
        <v>48</v>
      </c>
      <c r="B33" s="85">
        <v>1184</v>
      </c>
      <c r="C33" s="85">
        <v>82</v>
      </c>
      <c r="D33" s="87">
        <f si="1" t="shared"/>
        <v>13.439024390243903</v>
      </c>
    </row>
    <row ht="20.25" r="48" spans="1:4" x14ac:dyDescent="0.15">
      <c r="A48" s="84" t="s">
        <v>11</v>
      </c>
      <c r="B48" s="84" t="s">
        <v>58</v>
      </c>
      <c r="C48" s="84" t="s">
        <v>59</v>
      </c>
    </row>
    <row ht="20.25" r="49" spans="1:3" x14ac:dyDescent="0.15">
      <c r="A49" s="84" t="s">
        <v>21</v>
      </c>
      <c r="B49" s="84">
        <v>52965</v>
      </c>
      <c r="C49" s="88">
        <f>B49/$B$60</f>
        <v>0.46228572426072689</v>
      </c>
    </row>
    <row ht="20.25" r="50" spans="1:3" x14ac:dyDescent="0.15">
      <c r="A50" s="84" t="s">
        <v>20</v>
      </c>
      <c r="B50" s="84">
        <v>26633</v>
      </c>
      <c r="C50" s="88">
        <f ref="C50:C60" si="2" t="shared">B50/$B$60</f>
        <v>0.23245644660126383</v>
      </c>
    </row>
    <row ht="20.25" r="51" spans="1:3" x14ac:dyDescent="0.15">
      <c r="A51" s="84" t="s">
        <v>33</v>
      </c>
      <c r="B51" s="84">
        <v>10327</v>
      </c>
      <c r="C51" s="88">
        <f si="2" t="shared"/>
        <v>9.0135460671019102E-2</v>
      </c>
    </row>
    <row ht="20.25" r="52" spans="1:3" x14ac:dyDescent="0.15">
      <c r="A52" s="84" t="s">
        <v>28</v>
      </c>
      <c r="B52" s="84">
        <v>6229</v>
      </c>
      <c r="C52" s="88">
        <f si="2" t="shared"/>
        <v>5.4367559264043568E-2</v>
      </c>
    </row>
    <row ht="20.25" r="53" spans="1:3" x14ac:dyDescent="0.15">
      <c r="A53" s="84" t="s">
        <v>31</v>
      </c>
      <c r="B53" s="84">
        <v>5955</v>
      </c>
      <c r="C53" s="88">
        <f si="2" t="shared"/>
        <v>5.1976049994763115E-2</v>
      </c>
    </row>
    <row ht="20.25" r="54" spans="1:3" x14ac:dyDescent="0.15">
      <c r="A54" s="84" t="s">
        <v>39</v>
      </c>
      <c r="B54" s="84">
        <v>3666</v>
      </c>
      <c r="C54" s="88">
        <f si="2" t="shared"/>
        <v>3.1997346646650139E-2</v>
      </c>
    </row>
    <row ht="20.25" r="55" spans="1:3" x14ac:dyDescent="0.15">
      <c r="A55" s="84" t="s">
        <v>35</v>
      </c>
      <c r="B55" s="84">
        <v>2822</v>
      </c>
      <c r="C55" s="88">
        <f si="2" t="shared"/>
        <v>2.4630799846384804E-2</v>
      </c>
    </row>
    <row ht="20.25" r="56" spans="1:3" x14ac:dyDescent="0.15">
      <c r="A56" s="84" t="s">
        <v>36</v>
      </c>
      <c r="B56" s="84">
        <v>2702</v>
      </c>
      <c r="C56" s="88">
        <f si="2" t="shared"/>
        <v>2.3583423524072198E-2</v>
      </c>
    </row>
    <row ht="20.25" r="57" spans="1:3" x14ac:dyDescent="0.15">
      <c r="A57" s="84" t="s">
        <v>25</v>
      </c>
      <c r="B57" s="84">
        <v>1688</v>
      </c>
      <c r="C57" s="88">
        <f si="2" t="shared"/>
        <v>1.4733093600530671E-2</v>
      </c>
    </row>
    <row ht="20.25" r="58" spans="1:3" x14ac:dyDescent="0.15">
      <c r="A58" s="84" t="s">
        <v>47</v>
      </c>
      <c r="B58" s="84">
        <v>1117</v>
      </c>
      <c r="C58" s="88">
        <f si="2" t="shared"/>
        <v>9.7493279335265168E-3</v>
      </c>
    </row>
    <row ht="20.25" r="59" spans="1:3" x14ac:dyDescent="0.15">
      <c r="A59" s="84" t="s">
        <v>30</v>
      </c>
      <c r="B59" s="84">
        <v>468</v>
      </c>
      <c r="C59" s="88">
        <f si="2" t="shared"/>
        <v>4.0847676570191669E-3</v>
      </c>
    </row>
    <row ht="20.25" r="60" spans="1:3" x14ac:dyDescent="0.15">
      <c r="A60" s="84" t="s">
        <v>50</v>
      </c>
      <c r="B60" s="84">
        <v>114572</v>
      </c>
      <c r="C60" s="88">
        <f si="2" t="shared"/>
        <v>1</v>
      </c>
    </row>
  </sheetData>
  <sortState ref="A49:B60">
    <sortCondition descending="1" ref="B49"/>
  </sortState>
  <phoneticPr fontId="16" type="noConversion"/>
  <pageMargins bottom="1" footer="0.51180555555555596" header="0.51180555555555596" left="0.75" right="0.75" top="1"/>
  <pageSetup orientation="portrait" paperSize="9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4"/>
  <sheetViews>
    <sheetView topLeftCell="A13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43415</v>
      </c>
      <c r="B2" s="11" t="s">
        <v>19</v>
      </c>
      <c r="C2" s="11">
        <f>F2</f>
        <v>1564</v>
      </c>
      <c r="D2" s="11" t="s">
        <v>20</v>
      </c>
      <c r="E2" s="11">
        <v>1169</v>
      </c>
      <c r="F2" s="11">
        <v>1564</v>
      </c>
      <c r="G2" s="12">
        <f ref="G2:G13" si="0" t="shared">F2-E2</f>
        <v>395</v>
      </c>
      <c r="H2" s="13">
        <v>3.6141472408993902</v>
      </c>
      <c r="I2" s="21">
        <v>0</v>
      </c>
      <c r="J2" s="21">
        <v>441</v>
      </c>
      <c r="K2" s="13">
        <v>3.5464852607709698</v>
      </c>
      <c r="L2" s="49">
        <v>426756.41</v>
      </c>
      <c r="M2" s="50">
        <v>118079.42</v>
      </c>
      <c r="N2" s="29"/>
      <c r="O2" s="104" t="s">
        <v>21</v>
      </c>
      <c r="P2" s="11" t="s">
        <v>22</v>
      </c>
      <c r="Q2" s="51">
        <f>F3</f>
        <v>4205</v>
      </c>
      <c r="R2" s="65">
        <f>H3</f>
        <v>3.7482192638175702</v>
      </c>
    </row>
    <row customFormat="1" customHeight="1" ht="18" r="3" s="1" spans="1:18" x14ac:dyDescent="0.15">
      <c r="A3" s="111"/>
      <c r="B3" s="104" t="s">
        <v>23</v>
      </c>
      <c r="C3" s="106">
        <f>F3+F4</f>
        <v>4324</v>
      </c>
      <c r="D3" s="11" t="s">
        <v>21</v>
      </c>
      <c r="E3" s="11">
        <v>3372</v>
      </c>
      <c r="F3" s="11">
        <v>4205</v>
      </c>
      <c r="G3" s="14">
        <f si="0" t="shared"/>
        <v>833</v>
      </c>
      <c r="H3" s="13">
        <v>3.7482192638175702</v>
      </c>
      <c r="I3" s="11">
        <v>0</v>
      </c>
      <c r="J3" s="11">
        <v>598</v>
      </c>
      <c r="K3" s="13">
        <v>7.03177257525084</v>
      </c>
      <c r="L3" s="1">
        <v>1339336.6803039999</v>
      </c>
      <c r="M3" s="50">
        <v>337746.938979592</v>
      </c>
      <c r="N3" s="41"/>
      <c r="O3" s="104"/>
      <c r="P3" s="11" t="s">
        <v>24</v>
      </c>
      <c r="Q3" s="51">
        <f>F16</f>
        <v>792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125</v>
      </c>
      <c r="F4" s="11">
        <v>119</v>
      </c>
      <c r="G4" s="14">
        <f si="0" t="shared"/>
        <v>-6</v>
      </c>
      <c r="H4" s="13">
        <v>3.3851625867974202</v>
      </c>
      <c r="I4" s="11">
        <v>0</v>
      </c>
      <c r="J4" s="11">
        <v>26</v>
      </c>
      <c r="K4" s="13">
        <v>4.5769230769230802</v>
      </c>
      <c r="L4" s="49">
        <v>44383.153072499998</v>
      </c>
      <c r="M4" s="50">
        <v>12758.2</v>
      </c>
      <c r="N4" s="41"/>
      <c r="O4" s="104"/>
      <c r="P4" s="11" t="s">
        <v>26</v>
      </c>
      <c r="Q4" s="66">
        <f>F18</f>
        <v>905</v>
      </c>
      <c r="R4" s="55">
        <f>H18</f>
        <v>2.8818765234860901</v>
      </c>
    </row>
    <row customFormat="1" customHeight="1" ht="18" r="5" s="1" spans="1:18" x14ac:dyDescent="0.15">
      <c r="A5" s="111"/>
      <c r="B5" s="106" t="s">
        <v>27</v>
      </c>
      <c r="C5" s="106">
        <f>F5+F6+F7</f>
        <v>451</v>
      </c>
      <c r="D5" s="11" t="s">
        <v>28</v>
      </c>
      <c r="E5" s="11">
        <v>332</v>
      </c>
      <c r="F5" s="11">
        <v>341</v>
      </c>
      <c r="G5" s="12">
        <f si="0" t="shared"/>
        <v>9</v>
      </c>
      <c r="H5" s="13">
        <v>3.28</v>
      </c>
      <c r="I5" s="11">
        <v>0</v>
      </c>
      <c r="J5" s="11">
        <v>91</v>
      </c>
      <c r="K5" s="13">
        <v>3.75</v>
      </c>
      <c r="L5" s="1">
        <v>168418.49</v>
      </c>
      <c r="M5" s="50">
        <v>51279.94</v>
      </c>
      <c r="N5" s="29"/>
      <c r="O5" s="104"/>
      <c r="P5" s="18" t="s">
        <v>29</v>
      </c>
      <c r="Q5" s="67">
        <f>SUM(Q2:Q4)</f>
        <v>5902</v>
      </c>
      <c r="R5" s="68">
        <f>AVERAGE(R2:R4)</f>
        <v>3.1766985957678866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37</v>
      </c>
      <c r="F6" s="11">
        <v>63</v>
      </c>
      <c r="G6" s="12">
        <f si="0" t="shared"/>
        <v>26</v>
      </c>
      <c r="H6" s="13">
        <v>3.78</v>
      </c>
      <c r="I6" s="11">
        <v>0</v>
      </c>
      <c r="J6" s="11">
        <v>31</v>
      </c>
      <c r="K6" s="13">
        <v>2.0299999999999998</v>
      </c>
      <c r="L6" s="49">
        <v>11060.89</v>
      </c>
      <c r="M6" s="50">
        <v>2929.24</v>
      </c>
      <c r="N6" s="29"/>
      <c r="O6" s="104" t="s">
        <v>25</v>
      </c>
      <c r="P6" s="11" t="s">
        <v>22</v>
      </c>
      <c r="Q6" s="51">
        <f>F4</f>
        <v>119</v>
      </c>
      <c r="R6" s="13">
        <f>H4</f>
        <v>3.3851625867974202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49</v>
      </c>
      <c r="F7" s="11">
        <v>47</v>
      </c>
      <c r="G7" s="12">
        <f si="0" t="shared"/>
        <v>-2</v>
      </c>
      <c r="H7" s="13">
        <v>1.39</v>
      </c>
      <c r="I7" s="11">
        <v>4</v>
      </c>
      <c r="J7" s="11">
        <v>38</v>
      </c>
      <c r="K7" s="13">
        <v>1.24</v>
      </c>
      <c r="L7" s="49">
        <v>17823.16</v>
      </c>
      <c r="M7" s="50">
        <v>12812.56</v>
      </c>
      <c r="O7" s="104"/>
      <c r="P7" s="11" t="s">
        <v>26</v>
      </c>
      <c r="Q7" s="66">
        <f>F19</f>
        <v>97</v>
      </c>
      <c r="R7" s="56">
        <f>H19</f>
        <v>3.7465676326939699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1574</v>
      </c>
      <c r="D8" s="11" t="s">
        <v>33</v>
      </c>
      <c r="E8" s="11">
        <v>691</v>
      </c>
      <c r="F8" s="11">
        <v>975</v>
      </c>
      <c r="G8" s="14">
        <f si="0" t="shared"/>
        <v>284</v>
      </c>
      <c r="H8" s="13">
        <v>4.9014394416181197</v>
      </c>
      <c r="I8" s="11">
        <v>0</v>
      </c>
      <c r="J8" s="11">
        <v>225</v>
      </c>
      <c r="K8" s="13">
        <v>4.3333333333333304</v>
      </c>
      <c r="L8" s="49">
        <v>295865.53999999998</v>
      </c>
      <c r="M8" s="50">
        <v>60362.99</v>
      </c>
      <c r="N8" s="29"/>
      <c r="O8" s="104"/>
      <c r="P8" s="18" t="s">
        <v>29</v>
      </c>
      <c r="Q8" s="67">
        <f>SUM(Q6:Q7)</f>
        <v>216</v>
      </c>
      <c r="R8" s="68">
        <f>AVERAGE(R6:R7)</f>
        <v>3.5658651097456948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216</v>
      </c>
      <c r="F9" s="11">
        <v>223</v>
      </c>
      <c r="G9" s="14">
        <f si="0" t="shared"/>
        <v>7</v>
      </c>
      <c r="H9" s="13">
        <v>3.6532901652927201</v>
      </c>
      <c r="I9" s="11">
        <v>0</v>
      </c>
      <c r="J9" s="11">
        <v>90</v>
      </c>
      <c r="K9" s="13">
        <v>2.4777777777777801</v>
      </c>
      <c r="L9" s="49">
        <v>75794.19</v>
      </c>
      <c r="M9" s="50">
        <v>20746.830000000002</v>
      </c>
      <c r="N9" s="29"/>
      <c r="O9" s="105" t="s">
        <v>31</v>
      </c>
      <c r="P9" s="11" t="s">
        <v>34</v>
      </c>
      <c r="Q9" s="66">
        <f>F9</f>
        <v>223</v>
      </c>
      <c r="R9" s="65">
        <f>H9</f>
        <v>3.6532901652927201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183</v>
      </c>
      <c r="F10" s="11">
        <v>221</v>
      </c>
      <c r="G10" s="14">
        <f si="0" t="shared"/>
        <v>38</v>
      </c>
      <c r="H10" s="13">
        <v>5.6172374396301397</v>
      </c>
      <c r="I10" s="11">
        <v>0</v>
      </c>
      <c r="J10" s="11">
        <v>106</v>
      </c>
      <c r="K10" s="13">
        <v>2.0849056603773599</v>
      </c>
      <c r="L10" s="49">
        <v>126602.14</v>
      </c>
      <c r="M10" s="50">
        <v>22538.15</v>
      </c>
      <c r="N10" s="29"/>
      <c r="O10" s="105"/>
      <c r="P10" s="11" t="s">
        <v>26</v>
      </c>
      <c r="Q10" s="66">
        <f>F20</f>
        <v>361</v>
      </c>
      <c r="R10" s="56">
        <f>H20</f>
        <v>3.5795420179153501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153</v>
      </c>
      <c r="F11" s="11">
        <v>155</v>
      </c>
      <c r="G11" s="14">
        <f si="0" t="shared"/>
        <v>2</v>
      </c>
      <c r="H11" s="13">
        <v>12.4528756389427</v>
      </c>
      <c r="I11" s="11">
        <v>0</v>
      </c>
      <c r="J11" s="11">
        <v>27</v>
      </c>
      <c r="K11" s="13">
        <v>5.7407407407407396</v>
      </c>
      <c r="L11" s="1">
        <v>121640.81</v>
      </c>
      <c r="M11" s="50">
        <v>9768.09</v>
      </c>
      <c r="N11" s="29"/>
      <c r="O11" s="105"/>
      <c r="P11" s="11" t="s">
        <v>37</v>
      </c>
      <c r="Q11" s="69">
        <f>F25</f>
        <v>74</v>
      </c>
      <c r="R11" s="65">
        <f>H25</f>
        <v>2.49494607299272</v>
      </c>
    </row>
    <row customFormat="1" customHeight="1" ht="18" r="12" s="1" spans="1:18" x14ac:dyDescent="0.15">
      <c r="A12" s="111"/>
      <c r="B12" s="106" t="s">
        <v>38</v>
      </c>
      <c r="C12" s="106">
        <f>F12+F13</f>
        <v>589</v>
      </c>
      <c r="D12" s="11" t="s">
        <v>39</v>
      </c>
      <c r="E12" s="11">
        <v>378</v>
      </c>
      <c r="F12" s="11">
        <v>426</v>
      </c>
      <c r="G12" s="12">
        <f si="0" t="shared"/>
        <v>48</v>
      </c>
      <c r="H12" s="16">
        <v>3.4823749751429101</v>
      </c>
      <c r="I12" s="11">
        <v>1</v>
      </c>
      <c r="J12" s="11">
        <v>50</v>
      </c>
      <c r="K12" s="13">
        <v>8.52</v>
      </c>
      <c r="L12" s="49">
        <v>223638.50339999999</v>
      </c>
      <c r="M12" s="50">
        <v>64220.109837775999</v>
      </c>
      <c r="N12" s="29"/>
      <c r="O12" s="105"/>
      <c r="P12" s="11" t="s">
        <v>40</v>
      </c>
      <c r="Q12" s="69">
        <f>F7</f>
        <v>47</v>
      </c>
      <c r="R12" s="65">
        <f>H7</f>
        <v>1.39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134</v>
      </c>
      <c r="F13" s="11">
        <v>163</v>
      </c>
      <c r="G13" s="12">
        <f si="0" t="shared"/>
        <v>29</v>
      </c>
      <c r="H13" s="16">
        <v>3.6116153207343999</v>
      </c>
      <c r="I13" s="11">
        <v>0</v>
      </c>
      <c r="J13" s="11">
        <v>23</v>
      </c>
      <c r="K13" s="13">
        <v>7.0869565217391299</v>
      </c>
      <c r="L13" s="49">
        <v>83098.958377999996</v>
      </c>
      <c r="M13" s="50">
        <v>23008.806586052</v>
      </c>
      <c r="N13" s="29"/>
      <c r="O13" s="105"/>
      <c r="P13" s="18" t="s">
        <v>29</v>
      </c>
      <c r="Q13" s="51">
        <f>SUM(Q9:Q12)</f>
        <v>705</v>
      </c>
      <c r="R13" s="68">
        <f>AVERAGE(R9:R11)</f>
        <v>3.2425927520669298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8502</v>
      </c>
      <c r="D14" s="18"/>
      <c r="E14" s="18">
        <f si="1" t="shared"/>
        <v>6839</v>
      </c>
      <c r="F14" s="18">
        <f si="1" t="shared"/>
        <v>8502</v>
      </c>
      <c r="G14" s="19">
        <f si="1" t="shared"/>
        <v>1663</v>
      </c>
      <c r="H14" s="20">
        <f>L14/M14</f>
        <v>3.9856215169836147</v>
      </c>
      <c r="I14" s="18">
        <f>SUM(I3:I13)</f>
        <v>5</v>
      </c>
      <c r="J14" s="18">
        <f ref="J14:M14" si="2" t="shared">SUM(J2:J13)</f>
        <v>1746</v>
      </c>
      <c r="K14" s="20"/>
      <c r="L14" s="72">
        <f si="2" t="shared"/>
        <v>2934418.9251544997</v>
      </c>
      <c r="M14" s="58">
        <f si="2" t="shared"/>
        <v>736251.27540341998</v>
      </c>
      <c r="N14" s="29"/>
      <c r="O14" s="104" t="s">
        <v>33</v>
      </c>
      <c r="P14" s="11" t="s">
        <v>34</v>
      </c>
      <c r="Q14" s="69">
        <f>F8</f>
        <v>975</v>
      </c>
      <c r="R14" s="65">
        <f>H8</f>
        <v>4.9014394416181197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155</v>
      </c>
      <c r="R15" s="59">
        <f>H21</f>
        <v>3.8825933407734601</v>
      </c>
    </row>
    <row customFormat="1" customHeight="1" ht="18" r="16" s="1" spans="1:18" x14ac:dyDescent="0.15">
      <c r="A16" s="110">
        <v>43415</v>
      </c>
      <c r="B16" s="102" t="s">
        <v>41</v>
      </c>
      <c r="C16" s="102">
        <f>F16+F17</f>
        <v>980</v>
      </c>
      <c r="D16" s="11" t="s">
        <v>21</v>
      </c>
      <c r="E16" s="21">
        <v>746</v>
      </c>
      <c r="F16" s="21">
        <v>792</v>
      </c>
      <c r="G16" s="12">
        <f ref="G16:G27" si="3" t="shared">F16-E16</f>
        <v>46</v>
      </c>
      <c r="H16" s="13">
        <v>2.9</v>
      </c>
      <c r="I16" s="11">
        <v>0</v>
      </c>
      <c r="J16" s="11">
        <v>129</v>
      </c>
      <c r="K16" s="13">
        <v>6.1</v>
      </c>
      <c r="L16" s="49">
        <v>205302.46</v>
      </c>
      <c r="M16" s="50">
        <v>70075.259099999996</v>
      </c>
      <c r="N16" s="29"/>
      <c r="O16" s="104"/>
      <c r="P16" s="11" t="s">
        <v>37</v>
      </c>
      <c r="Q16" s="69">
        <f>F24</f>
        <v>151</v>
      </c>
      <c r="R16" s="65">
        <f>H24</f>
        <v>3.1501514160256598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143</v>
      </c>
      <c r="F17" s="21">
        <v>188</v>
      </c>
      <c r="G17" s="12">
        <f si="3" t="shared"/>
        <v>45</v>
      </c>
      <c r="H17" s="13">
        <v>2.7</v>
      </c>
      <c r="I17" s="11">
        <v>0</v>
      </c>
      <c r="J17" s="11">
        <v>43</v>
      </c>
      <c r="K17" s="13">
        <v>4.4000000000000004</v>
      </c>
      <c r="L17" s="49">
        <v>57749.58</v>
      </c>
      <c r="M17" s="50">
        <v>21402.542700000002</v>
      </c>
      <c r="N17" s="29"/>
      <c r="O17" s="104"/>
      <c r="P17" s="18" t="s">
        <v>29</v>
      </c>
      <c r="Q17" s="51">
        <f>SUM(Q14:Q16)</f>
        <v>1281</v>
      </c>
      <c r="R17" s="68">
        <f>AVERAGE(R14:R16)</f>
        <v>3.9780613994724132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2301</v>
      </c>
      <c r="D18" s="11" t="s">
        <v>21</v>
      </c>
      <c r="E18" s="21">
        <v>903</v>
      </c>
      <c r="F18" s="21">
        <v>905</v>
      </c>
      <c r="G18" s="12">
        <f si="3" t="shared"/>
        <v>2</v>
      </c>
      <c r="H18" s="13">
        <v>2.8818765234860901</v>
      </c>
      <c r="I18" s="11">
        <v>0</v>
      </c>
      <c r="J18" s="11">
        <v>150</v>
      </c>
      <c r="K18" s="13">
        <v>6.0333333333333297</v>
      </c>
      <c r="L18" s="49">
        <v>266394.16354697599</v>
      </c>
      <c r="M18" s="50">
        <v>92584.874066240998</v>
      </c>
      <c r="N18" s="41"/>
      <c r="O18" s="104" t="s">
        <v>28</v>
      </c>
      <c r="P18" s="11" t="s">
        <v>40</v>
      </c>
      <c r="Q18" s="67">
        <f>F5</f>
        <v>341</v>
      </c>
      <c r="R18" s="13">
        <f>H5</f>
        <v>3.28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94</v>
      </c>
      <c r="F19" s="21">
        <v>97</v>
      </c>
      <c r="G19" s="14">
        <f si="3" t="shared"/>
        <v>3</v>
      </c>
      <c r="H19" s="13">
        <v>3.7465676326939699</v>
      </c>
      <c r="I19" s="11">
        <v>0</v>
      </c>
      <c r="J19" s="11">
        <v>32</v>
      </c>
      <c r="K19" s="13">
        <v>3.03125</v>
      </c>
      <c r="L19" s="49">
        <v>42571.809693196999</v>
      </c>
      <c r="M19" s="76">
        <v>11380.9689622185</v>
      </c>
      <c r="N19" s="41"/>
      <c r="O19" s="104"/>
      <c r="P19" s="11" t="s">
        <v>43</v>
      </c>
      <c r="Q19" s="67">
        <f>F13</f>
        <v>163</v>
      </c>
      <c r="R19" s="13">
        <f>H13</f>
        <v>3.6116153207343999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320</v>
      </c>
      <c r="F20" s="21">
        <v>361</v>
      </c>
      <c r="G20" s="14">
        <f si="3" t="shared"/>
        <v>41</v>
      </c>
      <c r="H20" s="13">
        <v>3.5795420179153501</v>
      </c>
      <c r="I20" s="11">
        <v>0</v>
      </c>
      <c r="J20" s="11">
        <v>102</v>
      </c>
      <c r="K20" s="13">
        <v>3.5392156862745101</v>
      </c>
      <c r="L20" s="49">
        <v>107114.803625378</v>
      </c>
      <c r="M20" s="76">
        <v>29971.7937239085</v>
      </c>
      <c r="N20" s="41"/>
      <c r="O20" s="104"/>
      <c r="P20" s="11" t="s">
        <v>37</v>
      </c>
      <c r="Q20" s="70">
        <f>F23</f>
        <v>145</v>
      </c>
      <c r="R20" s="65">
        <f>H23</f>
        <v>2.9035179288610502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116</v>
      </c>
      <c r="F21" s="21">
        <v>155</v>
      </c>
      <c r="G21" s="14">
        <f si="3" t="shared"/>
        <v>39</v>
      </c>
      <c r="H21" s="13">
        <v>3.8825933407734601</v>
      </c>
      <c r="I21" s="11">
        <v>0</v>
      </c>
      <c r="J21" s="11">
        <v>40</v>
      </c>
      <c r="K21" s="13">
        <v>3.875</v>
      </c>
      <c r="L21" s="49">
        <v>40373.022481265602</v>
      </c>
      <c r="M21" s="76">
        <v>10415.018890466999</v>
      </c>
      <c r="N21" s="41"/>
      <c r="O21" s="104"/>
      <c r="P21" s="18" t="s">
        <v>29</v>
      </c>
      <c r="Q21" s="67">
        <f>Q20+Q19+Q18</f>
        <v>649</v>
      </c>
      <c r="R21" s="68">
        <f>AVERAGE(R18:R20)</f>
        <v>3.2650444165318167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749</v>
      </c>
      <c r="F22" s="21">
        <v>783</v>
      </c>
      <c r="G22" s="12">
        <f si="3" t="shared"/>
        <v>34</v>
      </c>
      <c r="H22" s="13">
        <v>2.9735225415696802</v>
      </c>
      <c r="I22" s="11">
        <v>0</v>
      </c>
      <c r="J22" s="11">
        <v>161</v>
      </c>
      <c r="K22" s="13">
        <v>4.8633540372670803</v>
      </c>
      <c r="L22" s="49">
        <v>246368.559688126</v>
      </c>
      <c r="M22" s="76">
        <v>82985.984989447505</v>
      </c>
      <c r="N22" s="41"/>
      <c r="O22" s="106" t="s">
        <v>20</v>
      </c>
      <c r="P22" s="11" t="s">
        <v>44</v>
      </c>
      <c r="Q22" s="69">
        <f>F2</f>
        <v>1564</v>
      </c>
      <c r="R22" s="13">
        <f>H2</f>
        <v>3.6141472408993902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477</v>
      </c>
      <c r="D23" s="22" t="s">
        <v>28</v>
      </c>
      <c r="E23" s="11">
        <v>124</v>
      </c>
      <c r="F23" s="11">
        <v>145</v>
      </c>
      <c r="G23" s="14">
        <f si="3" t="shared"/>
        <v>21</v>
      </c>
      <c r="H23" s="65">
        <v>2.9035179288610502</v>
      </c>
      <c r="I23" s="11">
        <v>0</v>
      </c>
      <c r="J23" s="11">
        <v>44</v>
      </c>
      <c r="K23" s="13">
        <v>3.2954545454545499</v>
      </c>
      <c r="L23" s="49">
        <v>59098.116818499999</v>
      </c>
      <c r="M23" s="50">
        <v>20353.97</v>
      </c>
      <c r="N23" s="29"/>
      <c r="O23" s="107"/>
      <c r="P23" s="23" t="s">
        <v>26</v>
      </c>
      <c r="Q23" s="69">
        <f>F22</f>
        <v>783</v>
      </c>
      <c r="R23" s="13">
        <f>H22</f>
        <v>2.9735225415696802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143</v>
      </c>
      <c r="F24" s="11">
        <v>151</v>
      </c>
      <c r="G24" s="12">
        <f si="3" t="shared"/>
        <v>8</v>
      </c>
      <c r="H24" s="65">
        <v>3.1501514160256598</v>
      </c>
      <c r="I24" s="11">
        <v>0</v>
      </c>
      <c r="J24" s="11">
        <v>50</v>
      </c>
      <c r="K24" s="13">
        <v>3.02</v>
      </c>
      <c r="L24" s="49">
        <v>48439.374300000003</v>
      </c>
      <c r="M24" s="50">
        <v>15376.84</v>
      </c>
      <c r="N24" s="29"/>
      <c r="O24" s="107"/>
      <c r="P24" s="23" t="s">
        <v>24</v>
      </c>
      <c r="Q24" s="69">
        <f>F17</f>
        <v>188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102</v>
      </c>
      <c r="F25" s="11">
        <v>74</v>
      </c>
      <c r="G25" s="12">
        <f si="3" t="shared"/>
        <v>-28</v>
      </c>
      <c r="H25" s="65">
        <v>2.49494607299272</v>
      </c>
      <c r="I25" s="11">
        <v>0</v>
      </c>
      <c r="J25" s="11">
        <v>29</v>
      </c>
      <c r="K25" s="13">
        <v>2.5517241379310298</v>
      </c>
      <c r="L25" s="49">
        <v>26626.46368235</v>
      </c>
      <c r="M25" s="50">
        <v>10672.16</v>
      </c>
      <c r="N25" s="29"/>
      <c r="O25" s="107"/>
      <c r="P25" s="23" t="s">
        <v>46</v>
      </c>
      <c r="Q25" s="69">
        <f>F27</f>
        <v>88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125</v>
      </c>
      <c r="F26" s="11">
        <v>107</v>
      </c>
      <c r="G26" s="12">
        <f si="3" t="shared"/>
        <v>-18</v>
      </c>
      <c r="H26" s="75">
        <v>1.50598341497947</v>
      </c>
      <c r="I26" s="11">
        <v>0</v>
      </c>
      <c r="J26" s="11">
        <v>34</v>
      </c>
      <c r="K26" s="53">
        <v>3.1470588235294099</v>
      </c>
      <c r="L26" s="49">
        <v>29108.234778254999</v>
      </c>
      <c r="M26" s="50">
        <v>19328.39</v>
      </c>
      <c r="N26" s="29"/>
      <c r="O26" s="108"/>
      <c r="P26" s="18" t="s">
        <v>29</v>
      </c>
      <c r="Q26" s="51">
        <f>SUM(Q22:Q25)</f>
        <v>2623</v>
      </c>
      <c r="R26" s="71">
        <f>AVERAGE(R22:R25)</f>
        <v>3.0719174456172675</v>
      </c>
    </row>
    <row customFormat="1" customHeight="1" ht="18" r="27" s="1" spans="1:19" x14ac:dyDescent="0.15">
      <c r="A27" s="111"/>
      <c r="B27" s="23" t="s">
        <v>48</v>
      </c>
      <c r="C27" s="23">
        <f>F27</f>
        <v>88</v>
      </c>
      <c r="D27" s="22" t="s">
        <v>20</v>
      </c>
      <c r="E27" s="11">
        <v>70</v>
      </c>
      <c r="F27" s="11">
        <v>88</v>
      </c>
      <c r="G27" s="12">
        <f si="3" t="shared"/>
        <v>18</v>
      </c>
      <c r="H27" s="53">
        <v>3</v>
      </c>
      <c r="I27" s="11">
        <v>0</v>
      </c>
      <c r="J27" s="11">
        <v>62</v>
      </c>
      <c r="K27" s="53">
        <v>1.33</v>
      </c>
      <c r="L27" s="49">
        <v>30083.5262</v>
      </c>
      <c r="M27" s="50">
        <v>10252.1556210945</v>
      </c>
      <c r="N27" s="41"/>
      <c r="O27" s="11" t="s">
        <v>49</v>
      </c>
      <c r="P27" s="11" t="s">
        <v>43</v>
      </c>
      <c r="Q27" s="11">
        <f>F12</f>
        <v>426</v>
      </c>
      <c r="R27" s="13">
        <f>H12</f>
        <v>3.4823749751429101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3846</v>
      </c>
      <c r="D28" s="18"/>
      <c r="E28" s="18">
        <f si="4" t="shared"/>
        <v>3635</v>
      </c>
      <c r="F28" s="18">
        <f si="4" t="shared"/>
        <v>3846</v>
      </c>
      <c r="G28" s="24">
        <f si="4" t="shared"/>
        <v>211</v>
      </c>
      <c r="H28" s="20">
        <f>L28/M28</f>
        <v>2.9362468033933262</v>
      </c>
      <c r="I28" s="57">
        <f ref="I28:M28" si="5" t="shared">SUM(I16:I27)</f>
        <v>0</v>
      </c>
      <c r="J28" s="57">
        <f si="5" t="shared"/>
        <v>876</v>
      </c>
      <c r="K28" s="20"/>
      <c r="L28" s="58">
        <f si="5" t="shared"/>
        <v>1159230.1148140475</v>
      </c>
      <c r="M28" s="58">
        <f si="5" t="shared"/>
        <v>394799.95805337699</v>
      </c>
      <c r="N28"/>
      <c r="O28" s="101" t="s">
        <v>30</v>
      </c>
      <c r="P28" s="11" t="s">
        <v>40</v>
      </c>
      <c r="Q28" s="51">
        <f>F6</f>
        <v>63</v>
      </c>
      <c r="R28" s="13">
        <f>H7</f>
        <v>1.39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10474</v>
      </c>
      <c r="F29" s="25">
        <f si="6" t="shared"/>
        <v>12348</v>
      </c>
      <c r="G29" s="26">
        <f si="6" t="shared"/>
        <v>1874</v>
      </c>
      <c r="H29" s="13">
        <f>L29/M29</f>
        <v>3.6193312193800931</v>
      </c>
      <c r="I29" s="60">
        <f ref="I29:M29" si="7" t="shared">I28+I14</f>
        <v>5</v>
      </c>
      <c r="J29" s="60">
        <f si="7" t="shared"/>
        <v>2622</v>
      </c>
      <c r="K29" s="13"/>
      <c r="L29" s="50">
        <f si="7" t="shared"/>
        <v>4093649.0399685474</v>
      </c>
      <c r="M29" s="50">
        <f si="7" t="shared"/>
        <v>1131051.233456797</v>
      </c>
      <c r="N29" s="29"/>
      <c r="O29" s="101"/>
      <c r="P29" s="11" t="s">
        <v>37</v>
      </c>
      <c r="Q29" s="51">
        <f>F26</f>
        <v>107</v>
      </c>
      <c r="R29" s="13">
        <f>H26</f>
        <v>1.50598341497947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221</v>
      </c>
      <c r="R30" s="65">
        <f>H10</f>
        <v>5.6172374396301397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155</v>
      </c>
      <c r="R31" s="65">
        <f>H11</f>
        <v>12.4528756389427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12348</v>
      </c>
      <c r="R32" s="1">
        <f>R31+R28+R27+R24+R23+R22+R30+R20+R19+R18+R16+R15+R14+R11+R10+R9+R7+R6+R4+R3+R2+R25+R29</f>
        <v>84.855062962172823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84.855062962172823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{261304D1-FDF8-4581-AC80-47FFA4B848C0}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{716BF3D3-0F93-4A4A-86D0-44DEA956880A}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{ADAD7412-4A5C-4111-9308-DBC29CF2D172}</x14:id>
        </ext>
      </extLst>
    </cfRule>
  </conditionalFormatting>
  <conditionalFormatting sqref="R30">
    <cfRule aboveAverage="0" dxfId="325" priority="15" type="aboveAverage"/>
    <cfRule dxfId="324" priority="16" type="aboveAverage"/>
  </conditionalFormatting>
  <conditionalFormatting sqref="R31">
    <cfRule aboveAverage="0" dxfId="323" priority="1" type="aboveAverage"/>
    <cfRule dxfId="322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{5CE56E51-53CC-4E27-81C3-1B29EE2B0913}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{46ABD008-4E18-4D6B-8612-EA0F61B4EB71}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{A30AA298-6240-4F7B-BC47-90D38695CBDB}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{D81C50BE-E065-4AC8-9522-F2D641B95D5C}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{4EA03796-16D7-4404-955F-94BA2D487D4C}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{1DB5BF36-9D95-4854-B9A6-37CF053DF541}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{A65A2182-047F-4506-9A20-05193A871BC9}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{59B43893-7210-43FC-98D8-826FC4FC4ACA}</x14:id>
        </ext>
      </extLst>
    </cfRule>
  </conditionalFormatting>
  <conditionalFormatting sqref="R3:R4">
    <cfRule aboveAverage="0" dxfId="321" priority="23" type="aboveAverage"/>
    <cfRule dxfId="320" priority="24" type="aboveAverage"/>
  </conditionalFormatting>
  <conditionalFormatting sqref="R6:R7">
    <cfRule aboveAverage="0" dxfId="319" priority="21" type="aboveAverage"/>
    <cfRule dxfId="318" priority="22" type="aboveAverage"/>
  </conditionalFormatting>
  <conditionalFormatting sqref="R9:R12">
    <cfRule aboveAverage="0" dxfId="317" priority="17" type="aboveAverage"/>
    <cfRule dxfId="316" priority="18" type="aboveAverage"/>
  </conditionalFormatting>
  <conditionalFormatting sqref="R14:R16">
    <cfRule aboveAverage="0" dxfId="315" priority="19" type="aboveAverage"/>
    <cfRule dxfId="314" priority="20" type="aboveAverage"/>
  </conditionalFormatting>
  <conditionalFormatting sqref="R18:R21">
    <cfRule aboveAverage="0" dxfId="313" priority="13" type="aboveAverage"/>
    <cfRule dxfId="312" priority="14" type="aboveAverage"/>
  </conditionalFormatting>
  <conditionalFormatting sqref="R22:R25">
    <cfRule aboveAverage="0" dxfId="311" priority="27" type="aboveAverage"/>
    <cfRule dxfId="310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{F74FDE8B-8E93-4AAE-A6BC-2B0D9C034F0E}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61304D1-FDF8-4581-AC80-47FFA4B848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16BF3D3-0F93-4A4A-86D0-44DEA95688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ADAD7412-4A5C-4111-9308-DBC29CF2D1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CE56E51-53CC-4E27-81C3-1B29EE2B091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ABD008-4E18-4D6B-8612-EA0F61B4EB7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30AA298-6240-4F7B-BC47-90D38695CBD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81C50BE-E065-4AC8-9522-F2D641B95D5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EA03796-16D7-4404-955F-94BA2D487D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DB5BF36-9D95-4854-B9A6-37CF053DF54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65A2182-047F-4506-9A20-05193A871B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9B43893-7210-43FC-98D8-826FC4FC4AC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74FDE8B-8E93-4AAE-A6BC-2B0D9C034F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false" topLeftCell="A4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 t="n">
        <v>43437.78345545139</v>
      </c>
      <c r="B2" s="11" t="s">
        <v>19</v>
      </c>
      <c r="C2" s="11">
        <f>F2</f>
        <v>902</v>
      </c>
      <c r="D2" s="11" t="s">
        <v>20</v>
      </c>
      <c r="E2" s="11" t="n">
        <v>902.0</v>
      </c>
      <c r="F2" s="11" t="n">
        <v>2.0</v>
      </c>
      <c r="G2" s="12">
        <f ref="G2:G14" si="0" t="shared">F2-E2</f>
        <v>51</v>
      </c>
      <c r="H2" s="13" t="n">
        <v>2.22</v>
      </c>
      <c r="I2" s="21" t="n">
        <v>2.22</v>
      </c>
      <c r="J2" s="21" t="n">
        <v>2.22</v>
      </c>
      <c r="K2" s="13" t="n">
        <v>2.22</v>
      </c>
      <c r="L2" s="49" t="n">
        <v>22.2</v>
      </c>
      <c r="M2" s="50" t="n">
        <v>2.22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11"/>
      <c r="B3" s="104" t="s">
        <v>23</v>
      </c>
      <c r="C3" s="106">
        <f>F3+F4</f>
        <v>3492</v>
      </c>
      <c r="D3" s="11" t="s">
        <v>21</v>
      </c>
      <c r="E3" s="11" t="n">
        <v>3302.0</v>
      </c>
      <c r="F3" s="11" t="n">
        <v>2.0</v>
      </c>
      <c r="G3" s="14">
        <f si="0" t="shared"/>
        <v>-352</v>
      </c>
      <c r="H3" s="13" t="n">
        <v>2.22</v>
      </c>
      <c r="I3" s="11" t="n">
        <v>2.22</v>
      </c>
      <c r="J3" s="11" t="n">
        <v>2.22</v>
      </c>
      <c r="K3" s="13" t="n">
        <v>2.22</v>
      </c>
      <c r="L3" s="1" t="n">
        <v>22.2</v>
      </c>
      <c r="M3" s="50" t="n">
        <v>2.22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 t="n">
        <v>190.0</v>
      </c>
      <c r="F4" s="11" t="n">
        <v>2.0</v>
      </c>
      <c r="G4" s="14">
        <f si="0" t="shared"/>
        <v>4</v>
      </c>
      <c r="H4" s="13" t="n">
        <v>2.22</v>
      </c>
      <c r="I4" s="11" t="n">
        <v>2.22</v>
      </c>
      <c r="J4" s="11" t="n">
        <v>2.22</v>
      </c>
      <c r="K4" s="13" t="n">
        <v>2.22</v>
      </c>
      <c r="L4" s="49" t="n">
        <v>22.2</v>
      </c>
      <c r="M4" s="50" t="n">
        <v>2.22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11"/>
      <c r="B5" s="106" t="s">
        <v>27</v>
      </c>
      <c r="C5" s="106">
        <f>F5+F6+F7</f>
        <v>495</v>
      </c>
      <c r="D5" s="11" t="s">
        <v>28</v>
      </c>
      <c r="E5" s="11" t="n">
        <v>440.0</v>
      </c>
      <c r="F5" s="11" t="n">
        <v>2.0</v>
      </c>
      <c r="G5" s="12">
        <f si="0" t="shared"/>
        <v>103</v>
      </c>
      <c r="H5" s="13" t="n">
        <v>2.22</v>
      </c>
      <c r="I5" s="11" t="n">
        <v>2.22</v>
      </c>
      <c r="J5" s="11" t="n">
        <v>2.22</v>
      </c>
      <c r="K5" s="13" t="n">
        <v>2.22</v>
      </c>
      <c r="L5" s="1" t="n">
        <v>22.2</v>
      </c>
      <c r="M5" s="50" t="n">
        <v>2.22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 t="n">
        <v>29.0</v>
      </c>
      <c r="F6" s="11" t="n">
        <v>2.0</v>
      </c>
      <c r="G6" s="12">
        <f si="0" t="shared"/>
        <v>11</v>
      </c>
      <c r="H6" s="13" t="n">
        <v>2.22</v>
      </c>
      <c r="I6" s="11" t="n">
        <v>2.22</v>
      </c>
      <c r="J6" s="11" t="n">
        <v>2.22</v>
      </c>
      <c r="K6" s="13" t="n">
        <v>2.22</v>
      </c>
      <c r="L6" s="49" t="n">
        <v>22.2</v>
      </c>
      <c r="M6" s="50" t="n">
        <v>2.22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 t="n">
        <v>26.0</v>
      </c>
      <c r="F7" s="11" t="n">
        <v>2.0</v>
      </c>
      <c r="G7" s="12">
        <f si="0" t="shared"/>
        <v>2</v>
      </c>
      <c r="H7" s="13" t="n">
        <v>2.22</v>
      </c>
      <c r="I7" s="11" t="n">
        <v>2.22</v>
      </c>
      <c r="J7" s="11" t="n">
        <v>2.22</v>
      </c>
      <c r="K7" s="13" t="n">
        <v>2.22</v>
      </c>
      <c r="L7" s="49" t="n">
        <v>22.2</v>
      </c>
      <c r="M7" s="50" t="n">
        <v>2.22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1024</v>
      </c>
      <c r="D8" s="11" t="s">
        <v>33</v>
      </c>
      <c r="E8" s="11" t="n">
        <v>547.0</v>
      </c>
      <c r="F8" s="11" t="n">
        <v>2.0</v>
      </c>
      <c r="G8" s="14">
        <f si="0" t="shared"/>
        <v>-93</v>
      </c>
      <c r="H8" s="13" t="n">
        <v>2.22</v>
      </c>
      <c r="I8" s="11" t="n">
        <v>2.22</v>
      </c>
      <c r="J8" s="11" t="n">
        <v>2.22</v>
      </c>
      <c r="K8" s="13" t="n">
        <v>2.22</v>
      </c>
      <c r="L8" s="49" t="n">
        <v>22.2</v>
      </c>
      <c r="M8" s="50" t="n">
        <v>2.22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 t="n">
        <v>241.0</v>
      </c>
      <c r="F9" s="11" t="n">
        <v>2.0</v>
      </c>
      <c r="G9" s="14">
        <f si="0" t="shared"/>
        <v>0</v>
      </c>
      <c r="H9" s="13" t="n">
        <v>2.22</v>
      </c>
      <c r="I9" s="11" t="n">
        <v>2.22</v>
      </c>
      <c r="J9" s="11" t="n">
        <v>2.22</v>
      </c>
      <c r="K9" s="13" t="n">
        <v>2.22</v>
      </c>
      <c r="L9" s="49" t="n">
        <v>22.2</v>
      </c>
      <c r="M9" s="50" t="n">
        <v>2.22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 t="n">
        <v>160.0</v>
      </c>
      <c r="F10" s="11" t="n">
        <v>2.0</v>
      </c>
      <c r="G10" s="14">
        <f si="0" t="shared"/>
        <v>13</v>
      </c>
      <c r="H10" s="13" t="n">
        <v>2.22</v>
      </c>
      <c r="I10" s="11" t="n">
        <v>2.22</v>
      </c>
      <c r="J10" s="11" t="n">
        <v>2.22</v>
      </c>
      <c r="K10" s="13" t="n">
        <v>2.22</v>
      </c>
      <c r="L10" s="49" t="n">
        <v>22.2</v>
      </c>
      <c r="M10" s="50" t="n">
        <v>2.22</v>
      </c>
      <c r="N10" s="29"/>
      <c r="O10" s="105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 t="n">
        <v>76.0</v>
      </c>
      <c r="F11" s="11" t="n">
        <v>2.0</v>
      </c>
      <c r="G11" s="14">
        <f si="0" t="shared"/>
        <v>-5</v>
      </c>
      <c r="H11" s="13" t="n">
        <v>2.22</v>
      </c>
      <c r="I11" s="11" t="n">
        <v>2.22</v>
      </c>
      <c r="J11" s="11" t="n">
        <v>2.22</v>
      </c>
      <c r="K11" s="13" t="n">
        <v>2.22</v>
      </c>
      <c r="L11" s="1" t="n">
        <v>22.2</v>
      </c>
      <c r="M11" s="50" t="n">
        <v>2.22</v>
      </c>
      <c r="N11" s="29"/>
      <c r="O11" s="105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11"/>
      <c r="B12" s="106" t="s">
        <v>38</v>
      </c>
      <c r="C12" s="106">
        <f>F12+F13</f>
        <v>235</v>
      </c>
      <c r="D12" s="11" t="s">
        <v>39</v>
      </c>
      <c r="E12" s="11" t="n">
        <v>220.0</v>
      </c>
      <c r="F12" s="11" t="n">
        <v>2.0</v>
      </c>
      <c r="G12" s="12">
        <f si="0" t="shared"/>
        <v>-65</v>
      </c>
      <c r="H12" s="16" t="n">
        <v>2.22</v>
      </c>
      <c r="I12" s="51" t="n">
        <v>2.22</v>
      </c>
      <c r="J12" s="51" t="n">
        <v>2.22</v>
      </c>
      <c r="K12" s="13" t="n">
        <v>2.22</v>
      </c>
      <c r="L12" s="52" t="n">
        <v>22.2</v>
      </c>
      <c r="M12" s="50" t="n">
        <v>2.22</v>
      </c>
      <c r="N12" s="29"/>
      <c r="O12" s="105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 t="n">
        <v>15.0</v>
      </c>
      <c r="F13" s="11" t="n">
        <v>2.0</v>
      </c>
      <c r="G13" s="12">
        <f si="0" t="shared"/>
        <v>-2</v>
      </c>
      <c r="H13" s="16" t="n">
        <v>2.22</v>
      </c>
      <c r="I13" s="51" t="n">
        <v>2.22</v>
      </c>
      <c r="J13" s="51" t="n">
        <v>2.22</v>
      </c>
      <c r="K13" s="13" t="n">
        <v>2.22</v>
      </c>
      <c r="L13" s="17" t="n">
        <v>22.2</v>
      </c>
      <c r="M13" s="50" t="n">
        <v>2.22</v>
      </c>
      <c r="N13" s="29"/>
      <c r="O13" s="105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11"/>
      <c r="B14" s="15" t="s">
        <v>99</v>
      </c>
      <c r="C14" s="15">
        <f>F14</f>
        <v>33</v>
      </c>
      <c r="D14" s="11" t="s">
        <v>30</v>
      </c>
      <c r="E14" s="11" t="n">
        <v>33.0</v>
      </c>
      <c r="F14" s="11" t="n">
        <v>2.0</v>
      </c>
      <c r="G14" s="12">
        <f si="0" t="shared"/>
        <v>-19</v>
      </c>
      <c r="H14" s="17" t="n">
        <v>2.22</v>
      </c>
      <c r="I14" s="51" t="n">
        <v>2.22</v>
      </c>
      <c r="J14" s="51" t="n">
        <v>2.22</v>
      </c>
      <c r="K14" s="53" t="n">
        <v>2.22</v>
      </c>
      <c r="L14" s="17" t="n">
        <v>22.2</v>
      </c>
      <c r="M14" s="50" t="n">
        <v>2.22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12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10" t="n">
        <v>43437.783455474535</v>
      </c>
      <c r="B17" s="102" t="s">
        <v>41</v>
      </c>
      <c r="C17" s="102">
        <f>F17+F18</f>
        <v>1270</v>
      </c>
      <c r="D17" s="11" t="s">
        <v>21</v>
      </c>
      <c r="E17" s="21" t="n">
        <v>830.0</v>
      </c>
      <c r="F17" s="21" t="n">
        <v>2.0</v>
      </c>
      <c r="G17" s="12">
        <f ref="G17:G28" si="3" t="shared">F17-E17</f>
        <v>-155</v>
      </c>
      <c r="H17" s="13" t="n">
        <v>2.22</v>
      </c>
      <c r="I17" s="11" t="n">
        <v>2.22</v>
      </c>
      <c r="J17" s="11" t="n">
        <v>2.22</v>
      </c>
      <c r="K17" s="13" t="n">
        <v>2.22</v>
      </c>
      <c r="L17" s="29" t="n">
        <v>22.2</v>
      </c>
      <c r="M17" s="50" t="n">
        <v>2.22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 t="n">
        <v>440.0</v>
      </c>
      <c r="F18" s="21" t="n">
        <v>2.0</v>
      </c>
      <c r="G18" s="12">
        <f si="3" t="shared"/>
        <v>49</v>
      </c>
      <c r="H18" s="13" t="n">
        <v>2.22</v>
      </c>
      <c r="I18" s="11" t="n">
        <v>2.22</v>
      </c>
      <c r="J18" s="11" t="n">
        <v>2.22</v>
      </c>
      <c r="K18" s="13" t="n">
        <v>2.22</v>
      </c>
      <c r="L18" s="49" t="n">
        <v>22.2</v>
      </c>
      <c r="M18" s="50" t="n">
        <v>2.22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1729</v>
      </c>
      <c r="D19" s="11" t="s">
        <v>21</v>
      </c>
      <c r="E19" s="21" t="n">
        <v>517.0</v>
      </c>
      <c r="F19" s="21" t="n">
        <v>2.0</v>
      </c>
      <c r="G19" s="12">
        <f si="3" t="shared"/>
        <v>-49</v>
      </c>
      <c r="H19" s="13" t="n">
        <v>2.22</v>
      </c>
      <c r="I19" s="11" t="n">
        <v>2.22</v>
      </c>
      <c r="J19" s="11" t="n">
        <v>2.22</v>
      </c>
      <c r="K19" s="13" t="n">
        <v>2.22</v>
      </c>
      <c r="L19" s="49" t="n">
        <v>22.2</v>
      </c>
      <c r="M19" s="50" t="n">
        <v>2.22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 t="n">
        <v>52.0</v>
      </c>
      <c r="F20" s="21" t="n">
        <v>2.0</v>
      </c>
      <c r="G20" s="14">
        <f si="3" t="shared"/>
        <v>6</v>
      </c>
      <c r="H20" s="13" t="n">
        <v>2.22</v>
      </c>
      <c r="I20" s="11" t="n">
        <v>2.22</v>
      </c>
      <c r="J20" s="11" t="n">
        <v>2.22</v>
      </c>
      <c r="K20" s="13" t="n">
        <v>2.22</v>
      </c>
      <c r="L20" s="49" t="n">
        <v>22.2</v>
      </c>
      <c r="M20" s="50" t="n">
        <v>2.22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 t="n">
        <v>287.0</v>
      </c>
      <c r="F21" s="21" t="n">
        <v>2.0</v>
      </c>
      <c r="G21" s="14">
        <f si="3" t="shared"/>
        <v>17</v>
      </c>
      <c r="H21" s="13" t="n">
        <v>2.22</v>
      </c>
      <c r="I21" s="11" t="n">
        <v>2.22</v>
      </c>
      <c r="J21" s="11" t="n">
        <v>2.22</v>
      </c>
      <c r="K21" s="13" t="n">
        <v>2.22</v>
      </c>
      <c r="L21" s="49" t="n">
        <v>22.2</v>
      </c>
      <c r="M21" s="50" t="n">
        <v>2.22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 t="n">
        <v>106.0</v>
      </c>
      <c r="F22" s="21" t="n">
        <v>2.0</v>
      </c>
      <c r="G22" s="14">
        <f si="3" t="shared"/>
        <v>-27</v>
      </c>
      <c r="H22" s="13" t="n">
        <v>2.22</v>
      </c>
      <c r="I22" s="11" t="n">
        <v>2.22</v>
      </c>
      <c r="J22" s="11" t="n">
        <v>2.22</v>
      </c>
      <c r="K22" s="13" t="n">
        <v>2.22</v>
      </c>
      <c r="L22" s="49" t="n">
        <v>22.2</v>
      </c>
      <c r="M22" s="50" t="n">
        <v>2.22</v>
      </c>
      <c r="N22" s="41"/>
      <c r="O22" s="106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 t="n">
        <v>767.0</v>
      </c>
      <c r="F23" s="21" t="n">
        <v>2.0</v>
      </c>
      <c r="G23" s="12">
        <f si="3" t="shared"/>
        <v>47</v>
      </c>
      <c r="H23" s="13" t="n">
        <v>2.22</v>
      </c>
      <c r="I23" s="11" t="n">
        <v>2.22</v>
      </c>
      <c r="J23" s="11" t="n">
        <v>2.22</v>
      </c>
      <c r="K23" s="13" t="n">
        <v>2.22</v>
      </c>
      <c r="L23" s="49" t="n">
        <v>22.2</v>
      </c>
      <c r="M23" s="50" t="n">
        <v>2.22</v>
      </c>
      <c r="N23" s="29"/>
      <c r="O23" s="107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367</v>
      </c>
      <c r="D24" s="22" t="s">
        <v>28</v>
      </c>
      <c r="E24" s="11" t="n">
        <v>88.0</v>
      </c>
      <c r="F24" s="11" t="n">
        <v>2.0</v>
      </c>
      <c r="G24" s="14">
        <f si="3" t="shared"/>
        <v>14</v>
      </c>
      <c r="H24" s="13" t="n">
        <v>2.22</v>
      </c>
      <c r="I24" s="11" t="n">
        <v>2.22</v>
      </c>
      <c r="J24" s="11" t="n">
        <v>2.22</v>
      </c>
      <c r="K24" s="13" t="n">
        <v>2.22</v>
      </c>
      <c r="L24" s="49" t="n">
        <v>22.2</v>
      </c>
      <c r="M24" s="50" t="n">
        <v>2.22</v>
      </c>
      <c r="N24" s="29"/>
      <c r="O24" s="107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 t="n">
        <v>63.0</v>
      </c>
      <c r="F25" s="11" t="n">
        <v>2.0</v>
      </c>
      <c r="G25" s="12">
        <f si="3" t="shared"/>
        <v>-12</v>
      </c>
      <c r="H25" s="13" t="n">
        <v>2.22</v>
      </c>
      <c r="I25" s="11" t="n">
        <v>2.22</v>
      </c>
      <c r="J25" s="11" t="n">
        <v>2.22</v>
      </c>
      <c r="K25" s="13" t="n">
        <v>2.22</v>
      </c>
      <c r="L25" s="49" t="n">
        <v>22.2</v>
      </c>
      <c r="M25" s="50" t="n">
        <v>2.22</v>
      </c>
      <c r="N25" s="29"/>
      <c r="O25" s="107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 t="n">
        <v>74.0</v>
      </c>
      <c r="F26" s="11" t="n">
        <v>2.0</v>
      </c>
      <c r="G26" s="12">
        <f si="3" t="shared"/>
        <v>-9</v>
      </c>
      <c r="H26" s="13" t="n">
        <v>2.22</v>
      </c>
      <c r="I26" s="11" t="n">
        <v>2.22</v>
      </c>
      <c r="J26" s="11" t="n">
        <v>2.22</v>
      </c>
      <c r="K26" s="13" t="n">
        <v>2.22</v>
      </c>
      <c r="L26" s="49" t="n">
        <v>22.2</v>
      </c>
      <c r="M26" s="50" t="n">
        <v>2.22</v>
      </c>
      <c r="N26" s="29"/>
      <c r="O26" s="108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 t="n">
        <v>142.0</v>
      </c>
      <c r="F27" s="11" t="n">
        <v>2.0</v>
      </c>
      <c r="G27" s="12">
        <f si="3" t="shared"/>
        <v>-22</v>
      </c>
      <c r="H27" s="13" t="n">
        <v>2.22</v>
      </c>
      <c r="I27" s="11" t="n">
        <v>2.22</v>
      </c>
      <c r="J27" s="11" t="n">
        <v>2.22</v>
      </c>
      <c r="K27" s="53" t="n">
        <v>2.22</v>
      </c>
      <c r="L27" s="49" t="n">
        <v>22.2</v>
      </c>
      <c r="M27" s="50" t="n">
        <v>2.22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11"/>
      <c r="B28" s="23" t="s">
        <v>48</v>
      </c>
      <c r="C28" s="23">
        <f>F28</f>
        <v>168</v>
      </c>
      <c r="D28" s="22" t="s">
        <v>20</v>
      </c>
      <c r="E28" s="11" t="n">
        <v>168.0</v>
      </c>
      <c r="F28" s="11" t="n">
        <v>2.0</v>
      </c>
      <c r="G28" s="12">
        <f si="3" t="shared"/>
        <v>18</v>
      </c>
      <c r="H28" s="13" t="n">
        <v>2.22</v>
      </c>
      <c r="I28" s="11" t="n">
        <v>2.22</v>
      </c>
      <c r="J28" s="11" t="n">
        <v>2.22</v>
      </c>
      <c r="K28" s="53" t="n">
        <v>2.22</v>
      </c>
      <c r="L28" s="49" t="n">
        <v>22.2</v>
      </c>
      <c r="M28" s="50" t="n">
        <v>2.22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11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topLeftCell="A10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43416</v>
      </c>
      <c r="B2" s="11" t="s">
        <v>19</v>
      </c>
      <c r="C2" s="11">
        <f>F2</f>
        <v>1338</v>
      </c>
      <c r="D2" s="11" t="s">
        <v>20</v>
      </c>
      <c r="E2" s="11">
        <v>1564</v>
      </c>
      <c r="F2" s="11">
        <v>1338</v>
      </c>
      <c r="G2" s="12">
        <f ref="G2:G13" si="0" t="shared">F2-E2</f>
        <v>-226</v>
      </c>
      <c r="H2" s="13">
        <v>3.3896345057072699</v>
      </c>
      <c r="I2" s="21">
        <v>53</v>
      </c>
      <c r="J2" s="21">
        <v>507</v>
      </c>
      <c r="K2" s="13">
        <v>2.63905325443787</v>
      </c>
      <c r="L2" s="49">
        <v>401676.57</v>
      </c>
      <c r="M2" s="50">
        <v>118501.44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3.3805357895291901</v>
      </c>
    </row>
    <row customFormat="1" customHeight="1" ht="18" r="3" s="1" spans="1:18" x14ac:dyDescent="0.15">
      <c r="A3" s="111"/>
      <c r="B3" s="104" t="s">
        <v>23</v>
      </c>
      <c r="C3" s="106">
        <f>F3+F4</f>
        <v>4061</v>
      </c>
      <c r="D3" s="11" t="s">
        <v>21</v>
      </c>
      <c r="E3" s="11">
        <v>4205</v>
      </c>
      <c r="F3" s="11">
        <v>3839</v>
      </c>
      <c r="G3" s="14">
        <f si="0" t="shared"/>
        <v>-366</v>
      </c>
      <c r="H3" s="13">
        <v>3.3805357895291901</v>
      </c>
      <c r="I3" s="11">
        <v>65</v>
      </c>
      <c r="J3" s="11">
        <v>643</v>
      </c>
      <c r="K3" s="13">
        <v>5.9704510108864701</v>
      </c>
      <c r="L3" s="1">
        <v>1228392.7598000001</v>
      </c>
      <c r="M3" s="50">
        <v>363372.20969669998</v>
      </c>
      <c r="N3" s="41"/>
      <c r="O3" s="104"/>
      <c r="P3" s="11" t="s">
        <v>24</v>
      </c>
      <c r="Q3" s="51">
        <f>F16</f>
        <v>714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119</v>
      </c>
      <c r="F4" s="11">
        <v>222</v>
      </c>
      <c r="G4" s="14">
        <f si="0" t="shared"/>
        <v>103</v>
      </c>
      <c r="H4" s="13">
        <v>4.5535080691601397</v>
      </c>
      <c r="I4" s="11">
        <v>0</v>
      </c>
      <c r="J4" s="11">
        <v>25</v>
      </c>
      <c r="K4" s="13">
        <v>8.8800000000000008</v>
      </c>
      <c r="L4" s="49">
        <v>88443.606858749801</v>
      </c>
      <c r="M4" s="50">
        <v>19423.18</v>
      </c>
      <c r="N4" s="41"/>
      <c r="O4" s="104"/>
      <c r="P4" s="11" t="s">
        <v>26</v>
      </c>
      <c r="Q4" s="66">
        <f>F18</f>
        <v>779</v>
      </c>
      <c r="R4" s="55">
        <f>H18</f>
        <v>2.7374375203394798</v>
      </c>
    </row>
    <row customFormat="1" customHeight="1" ht="18" r="5" s="1" spans="1:18" x14ac:dyDescent="0.15">
      <c r="A5" s="111"/>
      <c r="B5" s="106" t="s">
        <v>27</v>
      </c>
      <c r="C5" s="106">
        <f>F5+F6+F7</f>
        <v>307</v>
      </c>
      <c r="D5" s="11" t="s">
        <v>28</v>
      </c>
      <c r="E5" s="11">
        <v>341</v>
      </c>
      <c r="F5" s="11">
        <v>199</v>
      </c>
      <c r="G5" s="12">
        <f si="0" t="shared"/>
        <v>-142</v>
      </c>
      <c r="H5" s="13">
        <v>1.48</v>
      </c>
      <c r="I5" s="11">
        <v>3</v>
      </c>
      <c r="J5" s="11">
        <v>107</v>
      </c>
      <c r="K5" s="13">
        <v>1.86</v>
      </c>
      <c r="L5" s="1">
        <v>96735.99</v>
      </c>
      <c r="M5" s="50">
        <v>65325.84</v>
      </c>
      <c r="N5" s="29"/>
      <c r="O5" s="104"/>
      <c r="P5" s="18" t="s">
        <v>29</v>
      </c>
      <c r="Q5" s="67">
        <f>SUM(Q2:Q4)</f>
        <v>5332</v>
      </c>
      <c r="R5" s="68">
        <f>AVERAGE(R2:R4)</f>
        <v>2.9726577699562231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63</v>
      </c>
      <c r="F6" s="11">
        <v>65</v>
      </c>
      <c r="G6" s="12">
        <f si="0" t="shared"/>
        <v>2</v>
      </c>
      <c r="H6" s="13">
        <v>3.75</v>
      </c>
      <c r="I6" s="11">
        <v>0</v>
      </c>
      <c r="J6" s="11">
        <v>33</v>
      </c>
      <c r="K6" s="13">
        <v>1.97</v>
      </c>
      <c r="L6" s="49">
        <v>11566.22</v>
      </c>
      <c r="M6" s="50">
        <v>3083.38</v>
      </c>
      <c r="N6" s="29"/>
      <c r="O6" s="104" t="s">
        <v>25</v>
      </c>
      <c r="P6" s="11" t="s">
        <v>22</v>
      </c>
      <c r="Q6" s="51">
        <f>F4</f>
        <v>222</v>
      </c>
      <c r="R6" s="13">
        <f>H4</f>
        <v>4.5535080691601397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47</v>
      </c>
      <c r="F7" s="11">
        <v>43</v>
      </c>
      <c r="G7" s="12">
        <f si="0" t="shared"/>
        <v>-4</v>
      </c>
      <c r="H7" s="13">
        <v>1.67</v>
      </c>
      <c r="I7" s="11">
        <v>0</v>
      </c>
      <c r="J7" s="11">
        <v>35</v>
      </c>
      <c r="K7" s="13">
        <v>1.23</v>
      </c>
      <c r="L7" s="49">
        <v>15702.93</v>
      </c>
      <c r="M7" s="50">
        <v>9410.36</v>
      </c>
      <c r="O7" s="104"/>
      <c r="P7" s="11" t="s">
        <v>26</v>
      </c>
      <c r="Q7" s="66">
        <f>F19</f>
        <v>81</v>
      </c>
      <c r="R7" s="56">
        <f>H19</f>
        <v>3.6660161262521198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1515</v>
      </c>
      <c r="D8" s="11" t="s">
        <v>33</v>
      </c>
      <c r="E8" s="11">
        <v>975</v>
      </c>
      <c r="F8" s="11">
        <v>792</v>
      </c>
      <c r="G8" s="14">
        <f si="0" t="shared"/>
        <v>-183</v>
      </c>
      <c r="H8" s="13">
        <v>4.5856273433157799</v>
      </c>
      <c r="I8" s="11">
        <v>31</v>
      </c>
      <c r="J8" s="11">
        <v>222</v>
      </c>
      <c r="K8" s="13">
        <v>3.5675675675675702</v>
      </c>
      <c r="L8" s="49">
        <v>262774.56</v>
      </c>
      <c r="M8" s="50">
        <v>57303.95</v>
      </c>
      <c r="N8" s="29"/>
      <c r="O8" s="104"/>
      <c r="P8" s="18" t="s">
        <v>29</v>
      </c>
      <c r="Q8" s="67">
        <f>SUM(Q6:Q7)</f>
        <v>303</v>
      </c>
      <c r="R8" s="68">
        <f>AVERAGE(R6:R7)</f>
        <v>4.1097620977061293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223</v>
      </c>
      <c r="F9" s="11">
        <v>243</v>
      </c>
      <c r="G9" s="14">
        <f si="0" t="shared"/>
        <v>20</v>
      </c>
      <c r="H9" s="13">
        <v>3.5682907976139</v>
      </c>
      <c r="I9" s="11">
        <v>18</v>
      </c>
      <c r="J9" s="11">
        <v>90</v>
      </c>
      <c r="K9" s="13">
        <v>2.7</v>
      </c>
      <c r="L9" s="49">
        <v>65135.83</v>
      </c>
      <c r="M9" s="50">
        <v>18254.07</v>
      </c>
      <c r="N9" s="29"/>
      <c r="O9" s="105" t="s">
        <v>31</v>
      </c>
      <c r="P9" s="11" t="s">
        <v>34</v>
      </c>
      <c r="Q9" s="66">
        <f>F9</f>
        <v>243</v>
      </c>
      <c r="R9" s="65">
        <f>H9</f>
        <v>3.5682907976139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221</v>
      </c>
      <c r="F10" s="11">
        <v>318</v>
      </c>
      <c r="G10" s="14">
        <f si="0" t="shared"/>
        <v>97</v>
      </c>
      <c r="H10" s="13">
        <v>6.4417262702152298</v>
      </c>
      <c r="I10" s="11">
        <v>27</v>
      </c>
      <c r="J10" s="11">
        <v>117</v>
      </c>
      <c r="K10" s="13">
        <v>2.7179487179487198</v>
      </c>
      <c r="L10" s="49">
        <v>145749.79</v>
      </c>
      <c r="M10" s="50">
        <v>22625.89</v>
      </c>
      <c r="N10" s="29"/>
      <c r="O10" s="105"/>
      <c r="P10" s="11" t="s">
        <v>26</v>
      </c>
      <c r="Q10" s="66">
        <f>F20</f>
        <v>269</v>
      </c>
      <c r="R10" s="56">
        <f>H20</f>
        <v>2.4533703510780902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155</v>
      </c>
      <c r="F11" s="11">
        <v>162</v>
      </c>
      <c r="G11" s="14">
        <f si="0" t="shared"/>
        <v>7</v>
      </c>
      <c r="H11" s="13">
        <v>12.206864469638701</v>
      </c>
      <c r="I11" s="11">
        <v>3</v>
      </c>
      <c r="J11" s="11">
        <v>29</v>
      </c>
      <c r="K11" s="13">
        <v>5.5862068965517198</v>
      </c>
      <c r="L11" s="1">
        <v>123593.16</v>
      </c>
      <c r="M11" s="50">
        <v>10124.89</v>
      </c>
      <c r="N11" s="29"/>
      <c r="O11" s="105"/>
      <c r="P11" s="11" t="s">
        <v>37</v>
      </c>
      <c r="Q11" s="69">
        <f>F25</f>
        <v>47</v>
      </c>
      <c r="R11" s="65">
        <f>H25</f>
        <v>2.3866879984021199</v>
      </c>
    </row>
    <row customFormat="1" customHeight="1" ht="18" r="12" s="1" spans="1:18" x14ac:dyDescent="0.15">
      <c r="A12" s="111"/>
      <c r="B12" s="106" t="s">
        <v>38</v>
      </c>
      <c r="C12" s="106">
        <f>F12+F13</f>
        <v>543</v>
      </c>
      <c r="D12" s="11" t="s">
        <v>39</v>
      </c>
      <c r="E12" s="11">
        <v>426</v>
      </c>
      <c r="F12" s="11">
        <v>388</v>
      </c>
      <c r="G12" s="12">
        <f si="0" t="shared"/>
        <v>-38</v>
      </c>
      <c r="H12" s="16">
        <v>3.56004240526525</v>
      </c>
      <c r="I12" s="11">
        <v>11</v>
      </c>
      <c r="J12" s="11">
        <v>52</v>
      </c>
      <c r="K12" s="13">
        <v>7.4615384615384599</v>
      </c>
      <c r="L12" s="49">
        <v>207915.74100000001</v>
      </c>
      <c r="M12" s="50">
        <v>58402.602365774001</v>
      </c>
      <c r="N12" s="29"/>
      <c r="O12" s="105"/>
      <c r="P12" s="11" t="s">
        <v>40</v>
      </c>
      <c r="Q12" s="69">
        <f>F7</f>
        <v>43</v>
      </c>
      <c r="R12" s="65">
        <f>H7</f>
        <v>1.67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163</v>
      </c>
      <c r="F13" s="11">
        <v>155</v>
      </c>
      <c r="G13" s="12">
        <f si="0" t="shared"/>
        <v>-8</v>
      </c>
      <c r="H13" s="16">
        <v>3.2894809793258002</v>
      </c>
      <c r="I13" s="11">
        <v>3</v>
      </c>
      <c r="J13" s="11">
        <v>23</v>
      </c>
      <c r="K13" s="13">
        <v>6.7391304347826102</v>
      </c>
      <c r="L13" s="49">
        <v>79819.807700000005</v>
      </c>
      <c r="M13" s="50">
        <v>24265.167727572501</v>
      </c>
      <c r="N13" s="29"/>
      <c r="O13" s="105"/>
      <c r="P13" s="18" t="s">
        <v>29</v>
      </c>
      <c r="Q13" s="51">
        <f>SUM(Q9:Q12)</f>
        <v>602</v>
      </c>
      <c r="R13" s="68">
        <f>AVERAGE(R9:R11)</f>
        <v>2.8027830490313703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7764</v>
      </c>
      <c r="D14" s="18"/>
      <c r="E14" s="18">
        <f si="1" t="shared"/>
        <v>8502</v>
      </c>
      <c r="F14" s="18">
        <f si="1" t="shared"/>
        <v>7764</v>
      </c>
      <c r="G14" s="19">
        <f si="1" t="shared"/>
        <v>-738</v>
      </c>
      <c r="H14" s="20">
        <f>L14/M14</f>
        <v>3.5417891565540067</v>
      </c>
      <c r="I14" s="18">
        <f>SUM(I3:I13)</f>
        <v>161</v>
      </c>
      <c r="J14" s="18">
        <f ref="J14:M14" si="2" t="shared">SUM(J2:J13)</f>
        <v>1883</v>
      </c>
      <c r="K14" s="20"/>
      <c r="L14" s="72">
        <f si="2" t="shared"/>
        <v>2727506.96535875</v>
      </c>
      <c r="M14" s="58">
        <f si="2" t="shared"/>
        <v>770092.97979004635</v>
      </c>
      <c r="N14" s="29"/>
      <c r="O14" s="104" t="s">
        <v>33</v>
      </c>
      <c r="P14" s="11" t="s">
        <v>34</v>
      </c>
      <c r="Q14" s="69">
        <f>F8</f>
        <v>792</v>
      </c>
      <c r="R14" s="65">
        <f>H8</f>
        <v>4.5856273433157799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90</v>
      </c>
      <c r="R15" s="59">
        <f>H21</f>
        <v>2.7379378310728102</v>
      </c>
    </row>
    <row customFormat="1" customHeight="1" ht="18" r="16" s="1" spans="1:18" x14ac:dyDescent="0.15">
      <c r="A16" s="110">
        <v>43416</v>
      </c>
      <c r="B16" s="102" t="s">
        <v>41</v>
      </c>
      <c r="C16" s="102">
        <f>F16+F17</f>
        <v>947</v>
      </c>
      <c r="D16" s="11" t="s">
        <v>21</v>
      </c>
      <c r="E16" s="21">
        <v>792</v>
      </c>
      <c r="F16" s="21">
        <v>714</v>
      </c>
      <c r="G16" s="12">
        <f ref="G16:G27" si="3" t="shared">F16-E16</f>
        <v>-78</v>
      </c>
      <c r="H16" s="13">
        <v>2.8</v>
      </c>
      <c r="I16" s="11">
        <v>39</v>
      </c>
      <c r="J16" s="11">
        <v>115</v>
      </c>
      <c r="K16" s="13">
        <v>6.2</v>
      </c>
      <c r="L16" s="49">
        <v>186727.2</v>
      </c>
      <c r="M16" s="50">
        <v>67240.958400000003</v>
      </c>
      <c r="N16" s="29"/>
      <c r="O16" s="104"/>
      <c r="P16" s="11" t="s">
        <v>37</v>
      </c>
      <c r="Q16" s="69">
        <f>F24</f>
        <v>115</v>
      </c>
      <c r="R16" s="65">
        <f>H24</f>
        <v>3.0793437622886399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188</v>
      </c>
      <c r="F17" s="21">
        <v>233</v>
      </c>
      <c r="G17" s="12">
        <f si="3" t="shared"/>
        <v>45</v>
      </c>
      <c r="H17" s="13">
        <v>3.1</v>
      </c>
      <c r="I17" s="11">
        <v>24</v>
      </c>
      <c r="J17" s="11">
        <v>45</v>
      </c>
      <c r="K17" s="13">
        <v>5.17</v>
      </c>
      <c r="L17" s="49">
        <v>75084.45</v>
      </c>
      <c r="M17" s="50">
        <v>24007.7376</v>
      </c>
      <c r="N17" s="29"/>
      <c r="O17" s="104"/>
      <c r="P17" s="18" t="s">
        <v>29</v>
      </c>
      <c r="Q17" s="51">
        <f>SUM(Q14:Q16)</f>
        <v>997</v>
      </c>
      <c r="R17" s="68">
        <f>AVERAGE(R14:R16)</f>
        <v>3.4676363122257432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2013</v>
      </c>
      <c r="D18" s="11" t="s">
        <v>21</v>
      </c>
      <c r="E18" s="21">
        <v>905</v>
      </c>
      <c r="F18" s="21">
        <v>779</v>
      </c>
      <c r="G18" s="12">
        <f si="3" t="shared"/>
        <v>-126</v>
      </c>
      <c r="H18" s="13">
        <v>2.7374375203394798</v>
      </c>
      <c r="I18" s="11">
        <v>17</v>
      </c>
      <c r="J18" s="11">
        <v>136</v>
      </c>
      <c r="K18" s="13">
        <v>5.7279411764705896</v>
      </c>
      <c r="L18" s="49">
        <v>227813.13427450301</v>
      </c>
      <c r="M18" s="50">
        <v>83221.309192200599</v>
      </c>
      <c r="N18" s="41"/>
      <c r="O18" s="104" t="s">
        <v>28</v>
      </c>
      <c r="P18" s="11" t="s">
        <v>40</v>
      </c>
      <c r="Q18" s="67">
        <f>F5</f>
        <v>199</v>
      </c>
      <c r="R18" s="13">
        <f>H5</f>
        <v>1.48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97</v>
      </c>
      <c r="F19" s="21">
        <v>81</v>
      </c>
      <c r="G19" s="14">
        <f si="3" t="shared"/>
        <v>-16</v>
      </c>
      <c r="H19" s="13">
        <v>3.6660161262521198</v>
      </c>
      <c r="I19" s="11">
        <v>17</v>
      </c>
      <c r="J19" s="11">
        <v>24</v>
      </c>
      <c r="K19" s="13">
        <v>3.375</v>
      </c>
      <c r="L19" s="49">
        <v>36139.617607825698</v>
      </c>
      <c r="M19" s="76">
        <v>9858.0083565459609</v>
      </c>
      <c r="N19" s="41"/>
      <c r="O19" s="104"/>
      <c r="P19" s="11" t="s">
        <v>43</v>
      </c>
      <c r="Q19" s="67">
        <f>F13</f>
        <v>155</v>
      </c>
      <c r="R19" s="13">
        <f>H13</f>
        <v>3.2894809793258002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361</v>
      </c>
      <c r="F20" s="21">
        <v>269</v>
      </c>
      <c r="G20" s="14">
        <f si="3" t="shared"/>
        <v>-92</v>
      </c>
      <c r="H20" s="13">
        <v>2.4533703510780902</v>
      </c>
      <c r="I20" s="11">
        <v>18</v>
      </c>
      <c r="J20" s="11">
        <v>87</v>
      </c>
      <c r="K20" s="13">
        <v>3.0919540229885101</v>
      </c>
      <c r="L20" s="49">
        <v>79874.118831822794</v>
      </c>
      <c r="M20" s="76">
        <v>32556.8941504178</v>
      </c>
      <c r="N20" s="41"/>
      <c r="O20" s="104"/>
      <c r="P20" s="11" t="s">
        <v>37</v>
      </c>
      <c r="Q20" s="70">
        <f>F23</f>
        <v>111</v>
      </c>
      <c r="R20" s="65">
        <f>H23</f>
        <v>3.0656721878848998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155</v>
      </c>
      <c r="F21" s="21">
        <v>90</v>
      </c>
      <c r="G21" s="14">
        <f si="3" t="shared"/>
        <v>-65</v>
      </c>
      <c r="H21" s="13">
        <v>2.7379378310728102</v>
      </c>
      <c r="I21" s="11">
        <v>18</v>
      </c>
      <c r="J21" s="11">
        <v>35</v>
      </c>
      <c r="K21" s="13">
        <v>2.5714285714285698</v>
      </c>
      <c r="L21" s="49">
        <v>25990.008326394702</v>
      </c>
      <c r="M21" s="76">
        <v>9492.5487465181104</v>
      </c>
      <c r="N21" s="41"/>
      <c r="O21" s="104"/>
      <c r="P21" s="18" t="s">
        <v>29</v>
      </c>
      <c r="Q21" s="67">
        <f>Q20+Q19+Q18</f>
        <v>465</v>
      </c>
      <c r="R21" s="68">
        <f>AVERAGE(R18:R20)</f>
        <v>2.6117177224035668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783</v>
      </c>
      <c r="F22" s="21">
        <v>794</v>
      </c>
      <c r="G22" s="12">
        <f si="3" t="shared"/>
        <v>11</v>
      </c>
      <c r="H22" s="13">
        <v>3.06357217557012</v>
      </c>
      <c r="I22" s="11">
        <v>18</v>
      </c>
      <c r="J22" s="11">
        <v>163</v>
      </c>
      <c r="K22" s="13">
        <v>4.8711656441717803</v>
      </c>
      <c r="L22" s="49">
        <v>249770.308713518</v>
      </c>
      <c r="M22" s="76">
        <v>81529.108635097495</v>
      </c>
      <c r="N22" s="41"/>
      <c r="O22" s="106" t="s">
        <v>20</v>
      </c>
      <c r="P22" s="11" t="s">
        <v>44</v>
      </c>
      <c r="Q22" s="69">
        <f>F2</f>
        <v>1338</v>
      </c>
      <c r="R22" s="13">
        <f>H2</f>
        <v>3.3896345057072699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398</v>
      </c>
      <c r="D23" s="22" t="s">
        <v>28</v>
      </c>
      <c r="E23" s="11">
        <v>145</v>
      </c>
      <c r="F23" s="11">
        <v>111</v>
      </c>
      <c r="G23" s="14">
        <f si="3" t="shared"/>
        <v>-34</v>
      </c>
      <c r="H23" s="65">
        <v>3.0656721878848998</v>
      </c>
      <c r="I23" s="11">
        <v>8</v>
      </c>
      <c r="J23" s="11">
        <v>39</v>
      </c>
      <c r="K23" s="13">
        <v>2.8461538461538498</v>
      </c>
      <c r="L23" s="49">
        <v>48261.3750745</v>
      </c>
      <c r="M23" s="50">
        <v>15742.51</v>
      </c>
      <c r="N23" s="29"/>
      <c r="O23" s="107"/>
      <c r="P23" s="23" t="s">
        <v>26</v>
      </c>
      <c r="Q23" s="69">
        <f>F22</f>
        <v>794</v>
      </c>
      <c r="R23" s="13">
        <f>H22</f>
        <v>3.06357217557012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151</v>
      </c>
      <c r="F24" s="11">
        <v>115</v>
      </c>
      <c r="G24" s="12">
        <f si="3" t="shared"/>
        <v>-36</v>
      </c>
      <c r="H24" s="65">
        <v>3.0793437622886399</v>
      </c>
      <c r="I24" s="11">
        <v>17</v>
      </c>
      <c r="J24" s="11">
        <v>50</v>
      </c>
      <c r="K24" s="13">
        <v>2.2999999999999998</v>
      </c>
      <c r="L24" s="49">
        <v>37587.701699999998</v>
      </c>
      <c r="M24" s="50">
        <v>12206.4</v>
      </c>
      <c r="N24" s="29"/>
      <c r="O24" s="107"/>
      <c r="P24" s="23" t="s">
        <v>24</v>
      </c>
      <c r="Q24" s="69">
        <f>F17</f>
        <v>233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74</v>
      </c>
      <c r="F25" s="11">
        <v>47</v>
      </c>
      <c r="G25" s="12">
        <f si="3" t="shared"/>
        <v>-27</v>
      </c>
      <c r="H25" s="65">
        <v>2.3866879984021199</v>
      </c>
      <c r="I25" s="11">
        <v>16</v>
      </c>
      <c r="J25" s="11">
        <v>28</v>
      </c>
      <c r="K25" s="13">
        <v>1.6785714285714299</v>
      </c>
      <c r="L25" s="49">
        <v>17490.771395650001</v>
      </c>
      <c r="M25" s="50">
        <v>7328.47</v>
      </c>
      <c r="N25" s="29"/>
      <c r="O25" s="107"/>
      <c r="P25" s="23" t="s">
        <v>46</v>
      </c>
      <c r="Q25" s="69">
        <f>F27</f>
        <v>94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107</v>
      </c>
      <c r="F26" s="11">
        <v>125</v>
      </c>
      <c r="G26" s="12">
        <f si="3" t="shared"/>
        <v>18</v>
      </c>
      <c r="H26" s="75">
        <v>2.05971232775526</v>
      </c>
      <c r="I26" s="11">
        <v>14</v>
      </c>
      <c r="J26" s="11">
        <v>35</v>
      </c>
      <c r="K26" s="53">
        <v>3.5714285714285698</v>
      </c>
      <c r="L26" s="49">
        <v>38296.931612145003</v>
      </c>
      <c r="M26" s="50">
        <v>18593.34</v>
      </c>
      <c r="N26" s="29"/>
      <c r="O26" s="108"/>
      <c r="P26" s="18" t="s">
        <v>29</v>
      </c>
      <c r="Q26" s="51">
        <f>SUM(Q22:Q25)</f>
        <v>2459</v>
      </c>
      <c r="R26" s="71">
        <f>AVERAGE(R22:R25)</f>
        <v>3.1383016703193474</v>
      </c>
    </row>
    <row customFormat="1" customHeight="1" ht="18" r="27" s="1" spans="1:19" x14ac:dyDescent="0.15">
      <c r="A27" s="111"/>
      <c r="B27" s="23" t="s">
        <v>48</v>
      </c>
      <c r="C27" s="23">
        <f>F27</f>
        <v>94</v>
      </c>
      <c r="D27" s="22" t="s">
        <v>20</v>
      </c>
      <c r="E27" s="11">
        <v>88</v>
      </c>
      <c r="F27" s="11">
        <v>94</v>
      </c>
      <c r="G27" s="12">
        <f si="3" t="shared"/>
        <v>6</v>
      </c>
      <c r="H27" s="53">
        <v>3</v>
      </c>
      <c r="I27" s="11">
        <v>8</v>
      </c>
      <c r="J27" s="11">
        <v>61</v>
      </c>
      <c r="K27" s="53">
        <v>1.54</v>
      </c>
      <c r="L27" s="49">
        <v>31567.88</v>
      </c>
      <c r="M27" s="50">
        <v>10709.82</v>
      </c>
      <c r="N27" s="41"/>
      <c r="O27" s="11" t="s">
        <v>49</v>
      </c>
      <c r="P27" s="11" t="s">
        <v>43</v>
      </c>
      <c r="Q27" s="11">
        <f>F12</f>
        <v>388</v>
      </c>
      <c r="R27" s="13">
        <f>H12</f>
        <v>3.56004240526525</v>
      </c>
    </row>
    <row customFormat="1" customHeight="1" ht="18" r="28" s="1" spans="1:19" x14ac:dyDescent="0.15">
      <c r="A28" s="111"/>
      <c r="B28" s="18"/>
      <c r="C28" s="18">
        <f ref="C28:G28" si="4" t="shared">SUM(C16:C27)</f>
        <v>3452</v>
      </c>
      <c r="D28" s="18"/>
      <c r="E28" s="18">
        <f si="4" t="shared"/>
        <v>3846</v>
      </c>
      <c r="F28" s="18">
        <f si="4" t="shared"/>
        <v>3452</v>
      </c>
      <c r="G28" s="24">
        <f si="4" t="shared"/>
        <v>-394</v>
      </c>
      <c r="H28" s="20">
        <f>L28/M28</f>
        <v>2.8312483389395475</v>
      </c>
      <c r="I28" s="57">
        <f ref="I28:M28" si="5" t="shared">SUM(I16:I27)</f>
        <v>214</v>
      </c>
      <c r="J28" s="57">
        <f si="5" t="shared"/>
        <v>818</v>
      </c>
      <c r="K28" s="20"/>
      <c r="L28" s="58">
        <f si="5" t="shared"/>
        <v>1054603.4975363591</v>
      </c>
      <c r="M28" s="58">
        <f si="5" t="shared"/>
        <v>372487.10508077999</v>
      </c>
      <c r="N28"/>
      <c r="O28" s="101" t="s">
        <v>30</v>
      </c>
      <c r="P28" s="11" t="s">
        <v>40</v>
      </c>
      <c r="Q28" s="51">
        <f>F6</f>
        <v>65</v>
      </c>
      <c r="R28" s="13">
        <f>H7</f>
        <v>1.67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12348</v>
      </c>
      <c r="F29" s="25">
        <f si="6" t="shared"/>
        <v>11216</v>
      </c>
      <c r="G29" s="26">
        <f si="6" t="shared"/>
        <v>-1132</v>
      </c>
      <c r="H29" s="13">
        <f>L29/M29</f>
        <v>3.3101491203767068</v>
      </c>
      <c r="I29" s="60">
        <f ref="I29:M29" si="7" t="shared">I28+I14</f>
        <v>375</v>
      </c>
      <c r="J29" s="60">
        <f si="7" t="shared"/>
        <v>2701</v>
      </c>
      <c r="K29" s="13"/>
      <c r="L29" s="50">
        <f si="7" t="shared"/>
        <v>3782110.4628951093</v>
      </c>
      <c r="M29" s="50">
        <f si="7" t="shared"/>
        <v>1142580.0848708265</v>
      </c>
      <c r="N29" s="29"/>
      <c r="O29" s="101"/>
      <c r="P29" s="11" t="s">
        <v>37</v>
      </c>
      <c r="Q29" s="51">
        <f>F26</f>
        <v>125</v>
      </c>
      <c r="R29" s="13">
        <f>H26</f>
        <v>2.05971232775526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318</v>
      </c>
      <c r="R30" s="65">
        <f>H10</f>
        <v>6.4417262702152298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162</v>
      </c>
      <c r="R31" s="65">
        <f>H11</f>
        <v>12.206864469638701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11216</v>
      </c>
      <c r="R32" s="1">
        <f>R31+R28+R27+R24+R23+R22+R30+R20+R19+R18+R16+R15+R14+R11+R10+R9+R7+R6+R4+R3+R2+R25+R29</f>
        <v>82.275460910414793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82.275460910414807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{32435BB6-456C-496B-B4E2-97B098B9BABE}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{A1AC7BF6-77BB-4FC6-9DA4-B034966ADCE9}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{8D744F40-F2C5-496D-B34C-71FBB71EBE42}</x14:id>
        </ext>
      </extLst>
    </cfRule>
  </conditionalFormatting>
  <conditionalFormatting sqref="R30">
    <cfRule dxfId="309" priority="16" type="aboveAverage"/>
    <cfRule aboveAverage="0" dxfId="308" priority="15" type="aboveAverage"/>
  </conditionalFormatting>
  <conditionalFormatting sqref="R31">
    <cfRule dxfId="307" priority="2" type="aboveAverage"/>
    <cfRule aboveAverage="0" dxfId="30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{291D1B5F-7F74-417E-B028-11B097BC56DE}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{F6989249-BDF8-4230-B710-7060EBC7358E}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{86FA03AE-8AD7-4D97-B9C8-0A3BBB8F4A6D}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{5B5ABE14-CFBB-4587-81EA-80F6DFA5EC65}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{D78840C8-0269-4F6F-92C4-4CD95CE40B2A}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{6F010A6D-21F8-4760-9C09-24C7609FCF3D}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{F4612FFD-FDD9-4890-9A4C-287F1843C528}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{7CDAA15E-8D2A-46EB-9F10-598B200E99CA}</x14:id>
        </ext>
      </extLst>
    </cfRule>
  </conditionalFormatting>
  <conditionalFormatting sqref="R3:R4">
    <cfRule dxfId="305" priority="24" type="aboveAverage"/>
    <cfRule aboveAverage="0" dxfId="304" priority="23" type="aboveAverage"/>
  </conditionalFormatting>
  <conditionalFormatting sqref="R6:R7">
    <cfRule dxfId="303" priority="22" type="aboveAverage"/>
    <cfRule aboveAverage="0" dxfId="302" priority="21" type="aboveAverage"/>
  </conditionalFormatting>
  <conditionalFormatting sqref="R9:R12">
    <cfRule dxfId="301" priority="18" type="aboveAverage"/>
    <cfRule aboveAverage="0" dxfId="300" priority="17" type="aboveAverage"/>
  </conditionalFormatting>
  <conditionalFormatting sqref="R14:R16">
    <cfRule dxfId="299" priority="20" type="aboveAverage"/>
    <cfRule aboveAverage="0" dxfId="298" priority="19" type="aboveAverage"/>
  </conditionalFormatting>
  <conditionalFormatting sqref="R18:R21">
    <cfRule dxfId="297" priority="14" type="aboveAverage"/>
    <cfRule aboveAverage="0" dxfId="296" priority="13" type="aboveAverage"/>
  </conditionalFormatting>
  <conditionalFormatting sqref="R22:R25">
    <cfRule dxfId="295" priority="28" type="aboveAverage"/>
    <cfRule aboveAverage="0" dxfId="29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{FA767CB3-3AFA-435E-AFFF-A0BF3DF959E3}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2435BB6-456C-496B-B4E2-97B098B9BAB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AC7BF6-77BB-4FC6-9DA4-B034966ADC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744F40-F2C5-496D-B34C-71FBB71EBE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1D1B5F-7F74-417E-B028-11B097BC56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6989249-BDF8-4230-B710-7060EBC7358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86FA03AE-8AD7-4D97-B9C8-0A3BBB8F4A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5ABE14-CFBB-4587-81EA-80F6DFA5EC6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78840C8-0269-4F6F-92C4-4CD95CE40B2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6F010A6D-21F8-4760-9C09-24C7609FCF3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4612FFD-FDD9-4890-9A4C-287F1843C52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DAA15E-8D2A-46EB-9F10-598B200E99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A767CB3-3AFA-435E-AFFF-A0BF3DF959E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7"/>
  <sheetViews>
    <sheetView topLeftCell="A6" workbookViewId="0">
      <selection activeCell="A16" sqref="A16:A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43417</v>
      </c>
      <c r="B2" s="11" t="s">
        <v>19</v>
      </c>
      <c r="C2" s="11">
        <f>F2</f>
        <v>1472</v>
      </c>
      <c r="D2" s="11" t="s">
        <v>20</v>
      </c>
      <c r="E2" s="11">
        <v>1338</v>
      </c>
      <c r="F2" s="11">
        <v>1472</v>
      </c>
      <c r="G2" s="12">
        <f ref="G2:G13" si="0" t="shared">F2-E2</f>
        <v>134</v>
      </c>
      <c r="H2" s="13">
        <v>3.7450334646335102</v>
      </c>
      <c r="I2" s="21">
        <v>62</v>
      </c>
      <c r="J2" s="21">
        <v>529</v>
      </c>
      <c r="K2" s="13">
        <v>2.7826086956521698</v>
      </c>
      <c r="L2" s="49">
        <v>447349.79</v>
      </c>
      <c r="M2" s="50">
        <v>119451.48</v>
      </c>
      <c r="N2" s="29"/>
      <c r="O2" s="104" t="s">
        <v>21</v>
      </c>
      <c r="P2" s="11" t="s">
        <v>22</v>
      </c>
      <c r="Q2" s="51">
        <f>F3</f>
        <v>4071</v>
      </c>
      <c r="R2" s="65">
        <f>H3</f>
        <v>3.3561705077793502</v>
      </c>
    </row>
    <row customFormat="1" customHeight="1" ht="18" r="3" s="1" spans="1:18" x14ac:dyDescent="0.15">
      <c r="A3" s="111"/>
      <c r="B3" s="104" t="s">
        <v>23</v>
      </c>
      <c r="C3" s="106">
        <f>F3+F4</f>
        <v>4285</v>
      </c>
      <c r="D3" s="11" t="s">
        <v>21</v>
      </c>
      <c r="E3" s="11">
        <v>3839</v>
      </c>
      <c r="F3" s="11">
        <v>4071</v>
      </c>
      <c r="G3" s="14">
        <f si="0" t="shared"/>
        <v>232</v>
      </c>
      <c r="H3" s="13">
        <v>3.3561705077793502</v>
      </c>
      <c r="I3" s="11">
        <v>80</v>
      </c>
      <c r="J3" s="11">
        <v>643</v>
      </c>
      <c r="K3" s="13">
        <v>6.3312597200622101</v>
      </c>
      <c r="L3" s="1">
        <v>1318703.1048999999</v>
      </c>
      <c r="M3" s="50">
        <v>392918.98365811398</v>
      </c>
      <c r="N3" s="41"/>
      <c r="O3" s="104"/>
      <c r="P3" s="11" t="s">
        <v>24</v>
      </c>
      <c r="Q3" s="51">
        <f>F16</f>
        <v>726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222</v>
      </c>
      <c r="F4" s="11">
        <v>214</v>
      </c>
      <c r="G4" s="14">
        <f si="0" t="shared"/>
        <v>-8</v>
      </c>
      <c r="H4" s="13">
        <v>4.5409700429116997</v>
      </c>
      <c r="I4" s="11">
        <v>0</v>
      </c>
      <c r="J4" s="11">
        <v>29</v>
      </c>
      <c r="K4" s="13">
        <v>7.3793103448275899</v>
      </c>
      <c r="L4" s="49">
        <v>87895.106969999804</v>
      </c>
      <c r="M4" s="50">
        <v>19356.02</v>
      </c>
      <c r="N4" s="41"/>
      <c r="O4" s="104"/>
      <c r="P4" s="11" t="s">
        <v>26</v>
      </c>
      <c r="Q4" s="66">
        <f>F18</f>
        <v>842</v>
      </c>
      <c r="R4" s="55">
        <f>H18</f>
        <v>2.7167738676736199</v>
      </c>
    </row>
    <row customFormat="1" customHeight="1" ht="18" r="5" s="1" spans="1:18" x14ac:dyDescent="0.15">
      <c r="A5" s="111"/>
      <c r="B5" s="106" t="s">
        <v>27</v>
      </c>
      <c r="C5" s="106">
        <f>F5+F6+F7</f>
        <v>312</v>
      </c>
      <c r="D5" s="11" t="s">
        <v>28</v>
      </c>
      <c r="E5" s="11">
        <v>199</v>
      </c>
      <c r="F5" s="11">
        <v>224</v>
      </c>
      <c r="G5" s="12">
        <f si="0" t="shared"/>
        <v>25</v>
      </c>
      <c r="H5" s="13">
        <v>2.82</v>
      </c>
      <c r="I5" s="11">
        <v>24</v>
      </c>
      <c r="J5" s="11">
        <v>110</v>
      </c>
      <c r="K5" s="13">
        <v>2.0299999999999998</v>
      </c>
      <c r="L5" s="1">
        <v>105638.86</v>
      </c>
      <c r="M5" s="50">
        <v>37339.910000000003</v>
      </c>
      <c r="N5" s="29"/>
      <c r="O5" s="104"/>
      <c r="P5" s="18" t="s">
        <v>29</v>
      </c>
      <c r="Q5" s="67">
        <f>SUM(Q2:Q4)</f>
        <v>5639</v>
      </c>
      <c r="R5" s="68">
        <f>AVERAGE(R2:R4)</f>
        <v>2.9576481251509903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65</v>
      </c>
      <c r="F6" s="11">
        <v>57</v>
      </c>
      <c r="G6" s="12">
        <f si="0" t="shared"/>
        <v>-8</v>
      </c>
      <c r="H6" s="13">
        <v>2.73</v>
      </c>
      <c r="I6" s="11">
        <v>0</v>
      </c>
      <c r="J6" s="11">
        <v>31</v>
      </c>
      <c r="K6" s="13">
        <v>1.84</v>
      </c>
      <c r="L6" s="49">
        <v>9869.58</v>
      </c>
      <c r="M6" s="50">
        <v>3610.54</v>
      </c>
      <c r="N6" s="29"/>
      <c r="O6" s="104" t="s">
        <v>25</v>
      </c>
      <c r="P6" s="11" t="s">
        <v>22</v>
      </c>
      <c r="Q6" s="51">
        <f>F4</f>
        <v>214</v>
      </c>
      <c r="R6" s="13">
        <f>H4</f>
        <v>4.5409700429116997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43</v>
      </c>
      <c r="F7" s="11">
        <v>31</v>
      </c>
      <c r="G7" s="12">
        <f si="0" t="shared"/>
        <v>-12</v>
      </c>
      <c r="H7" s="13">
        <v>1.35</v>
      </c>
      <c r="I7" s="11">
        <v>0</v>
      </c>
      <c r="J7" s="11">
        <v>41</v>
      </c>
      <c r="K7" s="13">
        <v>0.76</v>
      </c>
      <c r="L7" s="49">
        <v>11064.56</v>
      </c>
      <c r="M7" s="50">
        <v>8174.83</v>
      </c>
      <c r="O7" s="104"/>
      <c r="P7" s="11" t="s">
        <v>26</v>
      </c>
      <c r="Q7" s="66">
        <f>F19</f>
        <v>84</v>
      </c>
      <c r="R7" s="56">
        <f>H19</f>
        <v>3.1226501624434699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1437</v>
      </c>
      <c r="D8" s="11" t="s">
        <v>33</v>
      </c>
      <c r="E8" s="11">
        <v>792</v>
      </c>
      <c r="F8" s="11">
        <v>805</v>
      </c>
      <c r="G8" s="14">
        <f si="0" t="shared"/>
        <v>13</v>
      </c>
      <c r="H8" s="13">
        <v>4.2875405900740997</v>
      </c>
      <c r="I8" s="11">
        <v>35</v>
      </c>
      <c r="J8" s="11">
        <v>223</v>
      </c>
      <c r="K8" s="13">
        <v>3.6098654708520201</v>
      </c>
      <c r="L8" s="49">
        <v>212184.81</v>
      </c>
      <c r="M8" s="50">
        <v>49488.7</v>
      </c>
      <c r="N8" s="29"/>
      <c r="O8" s="104"/>
      <c r="P8" s="18" t="s">
        <v>29</v>
      </c>
      <c r="Q8" s="67">
        <f>SUM(Q6:Q7)</f>
        <v>298</v>
      </c>
      <c r="R8" s="68">
        <f>AVERAGE(R6:R7)</f>
        <v>3.8318101026775846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243</v>
      </c>
      <c r="F9" s="11">
        <v>208</v>
      </c>
      <c r="G9" s="14">
        <f si="0" t="shared"/>
        <v>-35</v>
      </c>
      <c r="H9" s="13">
        <v>3.4655904458071598</v>
      </c>
      <c r="I9" s="11">
        <v>20</v>
      </c>
      <c r="J9" s="11">
        <v>83</v>
      </c>
      <c r="K9" s="13">
        <v>2.50602409638554</v>
      </c>
      <c r="L9" s="49">
        <v>66579.78</v>
      </c>
      <c r="M9" s="50">
        <v>19211.669999999998</v>
      </c>
      <c r="N9" s="29"/>
      <c r="O9" s="105" t="s">
        <v>31</v>
      </c>
      <c r="P9" s="11" t="s">
        <v>34</v>
      </c>
      <c r="Q9" s="66">
        <f>F9</f>
        <v>208</v>
      </c>
      <c r="R9" s="65">
        <f>H9</f>
        <v>3.4655904458071598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318</v>
      </c>
      <c r="F10" s="11">
        <v>210</v>
      </c>
      <c r="G10" s="14">
        <f si="0" t="shared"/>
        <v>-108</v>
      </c>
      <c r="H10" s="13">
        <v>6.74655126208991</v>
      </c>
      <c r="I10" s="11">
        <v>21</v>
      </c>
      <c r="J10" s="11">
        <v>122</v>
      </c>
      <c r="K10" s="13">
        <v>1.72131147540984</v>
      </c>
      <c r="L10" s="49">
        <v>152307.78</v>
      </c>
      <c r="M10" s="50">
        <v>22575.65</v>
      </c>
      <c r="N10" s="29"/>
      <c r="O10" s="105"/>
      <c r="P10" s="11" t="s">
        <v>26</v>
      </c>
      <c r="Q10" s="66">
        <f>F20</f>
        <v>345</v>
      </c>
      <c r="R10" s="56">
        <f>H20</f>
        <v>2.7515662750228298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162</v>
      </c>
      <c r="F11" s="11">
        <v>214</v>
      </c>
      <c r="G11" s="14">
        <f si="0" t="shared"/>
        <v>52</v>
      </c>
      <c r="H11" s="13">
        <v>13.360346042387301</v>
      </c>
      <c r="I11" s="11">
        <v>3</v>
      </c>
      <c r="J11" s="11">
        <v>33</v>
      </c>
      <c r="K11" s="13">
        <v>6.48484848484848</v>
      </c>
      <c r="L11" s="1">
        <v>159470.56</v>
      </c>
      <c r="M11" s="50">
        <v>11936.11</v>
      </c>
      <c r="N11" s="29"/>
      <c r="O11" s="105"/>
      <c r="P11" s="11" t="s">
        <v>37</v>
      </c>
      <c r="Q11" s="69">
        <f>F25</f>
        <v>74</v>
      </c>
      <c r="R11" s="65">
        <f>H25</f>
        <v>3.31679372036918</v>
      </c>
    </row>
    <row customFormat="1" customHeight="1" ht="18" r="12" s="1" spans="1:18" x14ac:dyDescent="0.15">
      <c r="A12" s="111"/>
      <c r="B12" s="106" t="s">
        <v>38</v>
      </c>
      <c r="C12" s="106">
        <f>F12+F13</f>
        <v>433</v>
      </c>
      <c r="D12" s="11" t="s">
        <v>39</v>
      </c>
      <c r="E12" s="11">
        <v>388</v>
      </c>
      <c r="F12" s="11">
        <v>306</v>
      </c>
      <c r="G12" s="12">
        <f si="0" t="shared"/>
        <v>-82</v>
      </c>
      <c r="H12" s="16">
        <v>3.2842140704093401</v>
      </c>
      <c r="I12" s="11">
        <v>10</v>
      </c>
      <c r="J12" s="11">
        <v>55</v>
      </c>
      <c r="K12" s="13">
        <v>5.5636363636363599</v>
      </c>
      <c r="L12" s="49">
        <v>167187.94140000001</v>
      </c>
      <c r="M12" s="50">
        <v>50906.529786337</v>
      </c>
      <c r="N12" s="29"/>
      <c r="O12" s="105"/>
      <c r="P12" s="11" t="s">
        <v>40</v>
      </c>
      <c r="Q12" s="69">
        <f>F7</f>
        <v>31</v>
      </c>
      <c r="R12" s="65">
        <f>H7</f>
        <v>1.35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155</v>
      </c>
      <c r="F13" s="11">
        <v>127</v>
      </c>
      <c r="G13" s="12">
        <f si="0" t="shared"/>
        <v>-28</v>
      </c>
      <c r="H13" s="16">
        <v>2.6338574814646201</v>
      </c>
      <c r="I13" s="11">
        <v>4</v>
      </c>
      <c r="J13" s="11">
        <v>20</v>
      </c>
      <c r="K13" s="13">
        <v>6.35</v>
      </c>
      <c r="L13" s="49">
        <v>66378.127409499997</v>
      </c>
      <c r="M13" s="50">
        <v>25201.867556094501</v>
      </c>
      <c r="N13" s="29"/>
      <c r="O13" s="105"/>
      <c r="P13" s="18" t="s">
        <v>29</v>
      </c>
      <c r="Q13" s="51">
        <f>SUM(Q9:Q12)</f>
        <v>658</v>
      </c>
      <c r="R13" s="68">
        <f>AVERAGE(R9:R11)</f>
        <v>3.1779834803997233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7939</v>
      </c>
      <c r="D14" s="18"/>
      <c r="E14" s="18">
        <f si="1" t="shared"/>
        <v>7764</v>
      </c>
      <c r="F14" s="18">
        <f si="1" t="shared"/>
        <v>7939</v>
      </c>
      <c r="G14" s="19">
        <f si="1" t="shared"/>
        <v>175</v>
      </c>
      <c r="H14" s="20">
        <f>L14/M14</f>
        <v>3.6894662353293888</v>
      </c>
      <c r="I14" s="18">
        <f>SUM(I3:I13)</f>
        <v>197</v>
      </c>
      <c r="J14" s="18">
        <f ref="J14:M14" si="2" t="shared">SUM(J2:J13)</f>
        <v>1919</v>
      </c>
      <c r="K14" s="20"/>
      <c r="L14" s="72">
        <f si="2" t="shared"/>
        <v>2804630.0006794995</v>
      </c>
      <c r="M14" s="58">
        <f si="2" t="shared"/>
        <v>760172.29100054561</v>
      </c>
      <c r="N14" s="29"/>
      <c r="O14" s="104" t="s">
        <v>33</v>
      </c>
      <c r="P14" s="11" t="s">
        <v>34</v>
      </c>
      <c r="Q14" s="69">
        <f>F8</f>
        <v>805</v>
      </c>
      <c r="R14" s="65">
        <f>H8</f>
        <v>4.2875405900740997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45</v>
      </c>
      <c r="R15" s="59">
        <f>H21</f>
        <v>3.75041779315089</v>
      </c>
    </row>
    <row customFormat="1" customHeight="1" ht="18" r="16" s="1" spans="1:18" x14ac:dyDescent="0.15">
      <c r="A16" s="110">
        <v>43417</v>
      </c>
      <c r="B16" s="102" t="s">
        <v>41</v>
      </c>
      <c r="C16" s="102">
        <f>F16+F17</f>
        <v>995</v>
      </c>
      <c r="D16" s="11" t="s">
        <v>21</v>
      </c>
      <c r="E16" s="21">
        <v>714</v>
      </c>
      <c r="F16" s="21">
        <v>726</v>
      </c>
      <c r="G16" s="12">
        <f ref="G16:G27" si="3" t="shared">F16-E16</f>
        <v>12</v>
      </c>
      <c r="H16" s="13">
        <v>2.8</v>
      </c>
      <c r="I16" s="11">
        <v>45</v>
      </c>
      <c r="J16" s="11">
        <v>140</v>
      </c>
      <c r="K16" s="13">
        <v>5.2</v>
      </c>
      <c r="L16" s="49">
        <v>189549.8</v>
      </c>
      <c r="M16" s="50">
        <v>68728.552200000006</v>
      </c>
      <c r="N16" s="29"/>
      <c r="O16" s="104"/>
      <c r="P16" s="11" t="s">
        <v>37</v>
      </c>
      <c r="Q16" s="69">
        <f>F24</f>
        <v>115</v>
      </c>
      <c r="R16" s="65">
        <f>H24</f>
        <v>2.8329603992655601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233</v>
      </c>
      <c r="F17" s="21">
        <v>269</v>
      </c>
      <c r="G17" s="12">
        <f si="3" t="shared"/>
        <v>36</v>
      </c>
      <c r="H17" s="13">
        <v>3</v>
      </c>
      <c r="I17" s="11">
        <v>27</v>
      </c>
      <c r="J17" s="11">
        <v>52</v>
      </c>
      <c r="K17" s="13">
        <v>5.2</v>
      </c>
      <c r="L17" s="49">
        <v>84954.66</v>
      </c>
      <c r="M17" s="50">
        <v>27885.6963</v>
      </c>
      <c r="N17" s="29"/>
      <c r="O17" s="104"/>
      <c r="P17" s="18" t="s">
        <v>29</v>
      </c>
      <c r="Q17" s="51">
        <f>SUM(Q14:Q16)</f>
        <v>965</v>
      </c>
      <c r="R17" s="68">
        <f>AVERAGE(R14:R16)</f>
        <v>3.623639594163516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2247</v>
      </c>
      <c r="D18" s="11" t="s">
        <v>21</v>
      </c>
      <c r="E18" s="21">
        <v>779</v>
      </c>
      <c r="F18" s="21">
        <v>842</v>
      </c>
      <c r="G18" s="12">
        <f si="3" t="shared"/>
        <v>63</v>
      </c>
      <c r="H18" s="13">
        <v>2.7167738676736199</v>
      </c>
      <c r="I18" s="11">
        <v>19</v>
      </c>
      <c r="J18" s="11">
        <v>123</v>
      </c>
      <c r="K18" s="13">
        <v>6.8455284552845503</v>
      </c>
      <c r="L18" s="49">
        <v>247829.37170177299</v>
      </c>
      <c r="M18" s="50">
        <v>91221.935933147601</v>
      </c>
      <c r="N18" s="41"/>
      <c r="O18" s="104" t="s">
        <v>28</v>
      </c>
      <c r="P18" s="11" t="s">
        <v>40</v>
      </c>
      <c r="Q18" s="67">
        <f>F5</f>
        <v>224</v>
      </c>
      <c r="R18" s="13">
        <f>H5</f>
        <v>2.82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81</v>
      </c>
      <c r="F19" s="21">
        <v>84</v>
      </c>
      <c r="G19" s="14">
        <f si="3" t="shared"/>
        <v>3</v>
      </c>
      <c r="H19" s="13">
        <v>3.1226501624434699</v>
      </c>
      <c r="I19" s="11">
        <v>19</v>
      </c>
      <c r="J19" s="11">
        <v>25</v>
      </c>
      <c r="K19" s="13">
        <v>3.36</v>
      </c>
      <c r="L19" s="49">
        <v>37364.161849711003</v>
      </c>
      <c r="M19" s="76">
        <v>11965.529247910899</v>
      </c>
      <c r="N19" s="41"/>
      <c r="O19" s="104"/>
      <c r="P19" s="11" t="s">
        <v>43</v>
      </c>
      <c r="Q19" s="67">
        <f>F13</f>
        <v>127</v>
      </c>
      <c r="R19" s="13">
        <f>H13</f>
        <v>2.6338574814646201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269</v>
      </c>
      <c r="F20" s="21">
        <v>345</v>
      </c>
      <c r="G20" s="14">
        <f si="3" t="shared"/>
        <v>76</v>
      </c>
      <c r="H20" s="13">
        <v>2.7515662750228298</v>
      </c>
      <c r="I20" s="11">
        <v>22</v>
      </c>
      <c r="J20" s="11">
        <v>93</v>
      </c>
      <c r="K20" s="13">
        <v>3.7096774193548399</v>
      </c>
      <c r="L20" s="49">
        <v>103247.734138973</v>
      </c>
      <c r="M20" s="76">
        <v>37523.259052924797</v>
      </c>
      <c r="N20" s="41"/>
      <c r="O20" s="104"/>
      <c r="P20" s="11" t="s">
        <v>37</v>
      </c>
      <c r="Q20" s="70">
        <f>F23</f>
        <v>125</v>
      </c>
      <c r="R20" s="65">
        <f>H23</f>
        <v>3.1257709475127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90</v>
      </c>
      <c r="F21" s="21">
        <v>45</v>
      </c>
      <c r="G21" s="14">
        <f si="3" t="shared"/>
        <v>-45</v>
      </c>
      <c r="H21" s="13">
        <v>3.75041779315089</v>
      </c>
      <c r="I21" s="11">
        <v>22</v>
      </c>
      <c r="J21" s="11">
        <v>19</v>
      </c>
      <c r="K21" s="13">
        <v>2.3684210526315801</v>
      </c>
      <c r="L21" s="49">
        <v>11991.673605328901</v>
      </c>
      <c r="M21" s="76">
        <v>3197.4233983286899</v>
      </c>
      <c r="N21" s="41"/>
      <c r="O21" s="104"/>
      <c r="P21" s="18" t="s">
        <v>29</v>
      </c>
      <c r="Q21" s="67">
        <f>Q20+Q19+Q18</f>
        <v>476</v>
      </c>
      <c r="R21" s="68">
        <f>AVERAGE(R18:R20)</f>
        <v>2.8598761429924404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794</v>
      </c>
      <c r="F22" s="21">
        <v>931</v>
      </c>
      <c r="G22" s="12">
        <f si="3" t="shared"/>
        <v>137</v>
      </c>
      <c r="H22" s="13">
        <v>3.1968717220045999</v>
      </c>
      <c r="I22" s="11">
        <v>23</v>
      </c>
      <c r="J22" s="11">
        <v>135</v>
      </c>
      <c r="K22" s="13">
        <v>6.8962962962962999</v>
      </c>
      <c r="L22" s="49">
        <v>292403.11874407303</v>
      </c>
      <c r="M22" s="76">
        <v>91465.389972144796</v>
      </c>
      <c r="N22" s="41"/>
      <c r="O22" s="106" t="s">
        <v>20</v>
      </c>
      <c r="P22" s="11" t="s">
        <v>44</v>
      </c>
      <c r="Q22" s="69">
        <f>F2</f>
        <v>1472</v>
      </c>
      <c r="R22" s="13">
        <f>H2</f>
        <v>3.7450334646335102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434</v>
      </c>
      <c r="D23" s="22" t="s">
        <v>28</v>
      </c>
      <c r="E23" s="11">
        <v>111</v>
      </c>
      <c r="F23" s="11">
        <v>125</v>
      </c>
      <c r="G23" s="14">
        <f si="3" t="shared"/>
        <v>14</v>
      </c>
      <c r="H23" s="65">
        <v>3.1257709475127</v>
      </c>
      <c r="I23" s="11">
        <v>9</v>
      </c>
      <c r="J23" s="11">
        <v>33</v>
      </c>
      <c r="K23" s="13">
        <v>3.7878787878787898</v>
      </c>
      <c r="L23" s="49">
        <v>54594.527822999997</v>
      </c>
      <c r="M23" s="50">
        <v>17465.939999999999</v>
      </c>
      <c r="N23" s="29"/>
      <c r="O23" s="107"/>
      <c r="P23" s="23" t="s">
        <v>26</v>
      </c>
      <c r="Q23" s="69">
        <f>F22</f>
        <v>931</v>
      </c>
      <c r="R23" s="13">
        <f>H22</f>
        <v>3.1968717220045999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115</v>
      </c>
      <c r="F24" s="11">
        <v>115</v>
      </c>
      <c r="G24" s="12">
        <f si="3" t="shared"/>
        <v>0</v>
      </c>
      <c r="H24" s="65">
        <v>2.8329603992655601</v>
      </c>
      <c r="I24" s="11">
        <v>13</v>
      </c>
      <c r="J24" s="11">
        <v>58</v>
      </c>
      <c r="K24" s="13">
        <v>1.9827586206896599</v>
      </c>
      <c r="L24" s="49">
        <v>36952.993799999997</v>
      </c>
      <c r="M24" s="50">
        <v>13043.95</v>
      </c>
      <c r="N24" s="29"/>
      <c r="O24" s="107"/>
      <c r="P24" s="23" t="s">
        <v>24</v>
      </c>
      <c r="Q24" s="69">
        <f>F17</f>
        <v>269</v>
      </c>
      <c r="R24" s="13">
        <f>H17</f>
        <v>3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47</v>
      </c>
      <c r="F25" s="11">
        <v>74</v>
      </c>
      <c r="G25" s="12">
        <f si="3" t="shared"/>
        <v>27</v>
      </c>
      <c r="H25" s="65">
        <v>3.31679372036918</v>
      </c>
      <c r="I25" s="11">
        <v>14</v>
      </c>
      <c r="J25" s="11">
        <v>34</v>
      </c>
      <c r="K25" s="13">
        <v>2.1764705882352899</v>
      </c>
      <c r="L25" s="49">
        <v>27764.64805765</v>
      </c>
      <c r="M25" s="50">
        <v>8370.93</v>
      </c>
      <c r="N25" s="29"/>
      <c r="O25" s="107"/>
      <c r="P25" s="23" t="s">
        <v>46</v>
      </c>
      <c r="Q25" s="69">
        <f>F27</f>
        <v>122</v>
      </c>
      <c r="R25" s="13">
        <f>H27</f>
        <v>3.3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125</v>
      </c>
      <c r="F26" s="11">
        <v>120</v>
      </c>
      <c r="G26" s="12">
        <f si="3" t="shared"/>
        <v>-5</v>
      </c>
      <c r="H26" s="75">
        <v>1.89520638057122</v>
      </c>
      <c r="I26" s="11">
        <v>14</v>
      </c>
      <c r="J26" s="11">
        <v>40</v>
      </c>
      <c r="K26" s="53">
        <v>3</v>
      </c>
      <c r="L26" s="49">
        <v>34599.342533239498</v>
      </c>
      <c r="M26" s="50">
        <v>18256.240000000002</v>
      </c>
      <c r="N26" s="29"/>
      <c r="O26" s="108"/>
      <c r="P26" s="18" t="s">
        <v>29</v>
      </c>
      <c r="Q26" s="51">
        <f>SUM(Q22:Q25)</f>
        <v>2794</v>
      </c>
      <c r="R26" s="71">
        <f>AVERAGE(R22:R25)</f>
        <v>3.3104762966595276</v>
      </c>
    </row>
    <row customFormat="1" customHeight="1" ht="18" r="27" s="1" spans="1:19" x14ac:dyDescent="0.15">
      <c r="A27" s="111"/>
      <c r="B27" s="23" t="s">
        <v>48</v>
      </c>
      <c r="C27" s="23">
        <f>F27</f>
        <v>122</v>
      </c>
      <c r="D27" s="22" t="s">
        <v>20</v>
      </c>
      <c r="E27" s="11">
        <v>94</v>
      </c>
      <c r="F27" s="11">
        <v>122</v>
      </c>
      <c r="G27" s="12">
        <f si="3" t="shared"/>
        <v>28</v>
      </c>
      <c r="H27" s="53">
        <v>3.3</v>
      </c>
      <c r="I27" s="11">
        <v>14</v>
      </c>
      <c r="J27" s="11">
        <v>89</v>
      </c>
      <c r="K27" s="53">
        <v>1.37</v>
      </c>
      <c r="L27" s="49">
        <v>41338.843000000001</v>
      </c>
      <c r="M27" s="50">
        <v>12463.518559</v>
      </c>
      <c r="N27" s="41"/>
      <c r="O27" s="11" t="s">
        <v>49</v>
      </c>
      <c r="P27" s="11" t="s">
        <v>43</v>
      </c>
      <c r="Q27" s="11">
        <f>F12</f>
        <v>306</v>
      </c>
      <c r="R27" s="13">
        <f>H12</f>
        <v>3.2842140704093401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3798</v>
      </c>
      <c r="D28" s="18"/>
      <c r="E28" s="18">
        <f si="4" t="shared"/>
        <v>3452</v>
      </c>
      <c r="F28" s="18">
        <f si="4" t="shared"/>
        <v>3798</v>
      </c>
      <c r="G28" s="24">
        <f si="4" t="shared"/>
        <v>346</v>
      </c>
      <c r="H28" s="20">
        <f>L28/M28</f>
        <v>2.8949814724538516</v>
      </c>
      <c r="I28" s="57">
        <f ref="I28:M28" si="5" t="shared">SUM(I16:I27)</f>
        <v>241</v>
      </c>
      <c r="J28" s="57">
        <f si="5" t="shared"/>
        <v>841</v>
      </c>
      <c r="K28" s="20"/>
      <c r="L28" s="58">
        <f si="5" t="shared"/>
        <v>1162590.8752537484</v>
      </c>
      <c r="M28" s="58">
        <f si="5" t="shared"/>
        <v>401588.36466345674</v>
      </c>
      <c r="N28"/>
      <c r="O28" s="101" t="s">
        <v>30</v>
      </c>
      <c r="P28" s="11" t="s">
        <v>40</v>
      </c>
      <c r="Q28" s="51">
        <f>F6</f>
        <v>57</v>
      </c>
      <c r="R28" s="13">
        <f>H7</f>
        <v>1.35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11216</v>
      </c>
      <c r="F29" s="25">
        <f si="6" t="shared"/>
        <v>11737</v>
      </c>
      <c r="G29" s="26">
        <f si="6" t="shared"/>
        <v>521</v>
      </c>
      <c r="H29" s="13">
        <f>L29/M29</f>
        <v>3.4148349374646272</v>
      </c>
      <c r="I29" s="60">
        <f ref="I29:M29" si="7" t="shared">I28+I14</f>
        <v>438</v>
      </c>
      <c r="J29" s="60">
        <f si="7" t="shared"/>
        <v>2760</v>
      </c>
      <c r="K29" s="13"/>
      <c r="L29" s="50">
        <f si="7" t="shared"/>
        <v>3967220.8759332476</v>
      </c>
      <c r="M29" s="50">
        <f si="7" t="shared"/>
        <v>1161760.6556640023</v>
      </c>
      <c r="N29" s="29"/>
      <c r="O29" s="101"/>
      <c r="P29" s="11" t="s">
        <v>37</v>
      </c>
      <c r="Q29" s="51">
        <f>F26</f>
        <v>120</v>
      </c>
      <c r="R29" s="13">
        <f>H26</f>
        <v>1.89520638057122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210</v>
      </c>
      <c r="R30" s="65">
        <f>H10</f>
        <v>6.74655126208991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214</v>
      </c>
      <c r="R31" s="65">
        <f>H11</f>
        <v>13.360346042387301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11737</v>
      </c>
      <c r="R32" s="1">
        <f>R31+R28+R27+R24+R23+R22+R30+R20+R19+R18+R16+R15+R14+R11+R10+R9+R7+R6+R4+R3+R2+R25+R29</f>
        <v>85.399285175571066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85.399285175571038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{8F30395B-1D68-40A9-80C7-160DBEB85815}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{A2467953-1330-431C-9DAB-219FCC2DC1C2}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{8B9B4AAA-30DE-4C16-A83E-43375D7D78E4}</x14:id>
        </ext>
      </extLst>
    </cfRule>
  </conditionalFormatting>
  <conditionalFormatting sqref="R30">
    <cfRule dxfId="293" priority="16" type="aboveAverage"/>
    <cfRule aboveAverage="0" dxfId="292" priority="15" type="aboveAverage"/>
  </conditionalFormatting>
  <conditionalFormatting sqref="R31">
    <cfRule dxfId="291" priority="2" type="aboveAverage"/>
    <cfRule aboveAverage="0" dxfId="29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{F4242EB3-1789-4169-9CAD-584E401EBCFC}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{0C32B675-5F71-4C6D-AC8B-36B0FC7398CE}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{565A6B8B-2E7E-42A9-AAC3-1551BD1FDF34}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{D01574BA-09A2-4141-9116-466B16A15E33}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{A6BCCA60-D703-4714-BF9D-F31A8C6FD485}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{B26B44D9-DC8F-4D1A-A115-E072E1534BFB}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{3AD580FD-2BA5-4FB6-B6D1-2DC9B53BE5E3}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{CD858F42-8E63-459A-99F5-95E4EBC68EFA}</x14:id>
        </ext>
      </extLst>
    </cfRule>
  </conditionalFormatting>
  <conditionalFormatting sqref="R3:R4">
    <cfRule dxfId="289" priority="24" type="aboveAverage"/>
    <cfRule aboveAverage="0" dxfId="288" priority="23" type="aboveAverage"/>
  </conditionalFormatting>
  <conditionalFormatting sqref="R6:R7">
    <cfRule dxfId="287" priority="22" type="aboveAverage"/>
    <cfRule aboveAverage="0" dxfId="286" priority="21" type="aboveAverage"/>
  </conditionalFormatting>
  <conditionalFormatting sqref="R9:R12">
    <cfRule dxfId="285" priority="18" type="aboveAverage"/>
    <cfRule aboveAverage="0" dxfId="284" priority="17" type="aboveAverage"/>
  </conditionalFormatting>
  <conditionalFormatting sqref="R14:R16">
    <cfRule dxfId="283" priority="20" type="aboveAverage"/>
    <cfRule aboveAverage="0" dxfId="282" priority="19" type="aboveAverage"/>
  </conditionalFormatting>
  <conditionalFormatting sqref="R18:R21">
    <cfRule dxfId="281" priority="14" type="aboveAverage"/>
    <cfRule aboveAverage="0" dxfId="280" priority="13" type="aboveAverage"/>
  </conditionalFormatting>
  <conditionalFormatting sqref="R22:R25">
    <cfRule dxfId="279" priority="28" type="aboveAverage"/>
    <cfRule aboveAverage="0" dxfId="27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{B8579A52-6837-47E5-8B1A-593E1642699C}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F30395B-1D68-40A9-80C7-160DBEB858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2467953-1330-431C-9DAB-219FCC2DC1C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B9B4AAA-30DE-4C16-A83E-43375D7D78E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F4242EB3-1789-4169-9CAD-584E401EBCF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0C32B675-5F71-4C6D-AC8B-36B0FC7398C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565A6B8B-2E7E-42A9-AAC3-1551BD1FD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01574BA-09A2-4141-9116-466B16A15E3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6BCCA60-D703-4714-BF9D-F31A8C6FD48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26B44D9-DC8F-4D1A-A115-E072E1534B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AD580FD-2BA5-4FB6-B6D1-2DC9B53BE5E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CD858F42-8E63-459A-99F5-95E4EBC68E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8579A52-6837-47E5-8B1A-593E164269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7"/>
  <sheetViews>
    <sheetView topLeftCell="A16" workbookViewId="0">
      <selection activeCell="L11" sqref="L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43418</v>
      </c>
      <c r="B2" s="11" t="s">
        <v>19</v>
      </c>
      <c r="C2" s="11">
        <f>F2</f>
        <v>1537</v>
      </c>
      <c r="D2" s="11" t="s">
        <v>20</v>
      </c>
      <c r="E2" s="11">
        <v>1472</v>
      </c>
      <c r="F2" s="11">
        <v>1537</v>
      </c>
      <c r="G2" s="12">
        <f ref="G2:G13" si="0" t="shared">F2-E2</f>
        <v>65</v>
      </c>
      <c r="H2" s="13">
        <v>3.8461718010583001</v>
      </c>
      <c r="I2" s="21">
        <v>57</v>
      </c>
      <c r="J2" s="21">
        <v>547</v>
      </c>
      <c r="K2" s="13">
        <v>2.8098720292504602</v>
      </c>
      <c r="L2" s="49">
        <v>468796.65</v>
      </c>
      <c r="M2" s="50">
        <v>121886.56</v>
      </c>
      <c r="N2" s="29"/>
      <c r="O2" s="104" t="s">
        <v>21</v>
      </c>
      <c r="P2" s="11" t="s">
        <v>22</v>
      </c>
      <c r="Q2" s="51">
        <f>F3</f>
        <v>4035</v>
      </c>
      <c r="R2" s="65">
        <f>H3</f>
        <v>3.5104397846722799</v>
      </c>
    </row>
    <row customFormat="1" customHeight="1" ht="18" r="3" s="1" spans="1:18" x14ac:dyDescent="0.15">
      <c r="A3" s="111"/>
      <c r="B3" s="104" t="s">
        <v>23</v>
      </c>
      <c r="C3" s="106">
        <f>F3+F4</f>
        <v>4304</v>
      </c>
      <c r="D3" s="11" t="s">
        <v>21</v>
      </c>
      <c r="E3" s="11">
        <v>4071</v>
      </c>
      <c r="F3" s="11">
        <v>4035</v>
      </c>
      <c r="G3" s="14">
        <f si="0" t="shared"/>
        <v>-36</v>
      </c>
      <c r="H3" s="13">
        <v>3.5104397846722799</v>
      </c>
      <c r="I3" s="11">
        <v>64</v>
      </c>
      <c r="J3" s="11">
        <v>683</v>
      </c>
      <c r="K3" s="13">
        <v>5.9077598828696898</v>
      </c>
      <c r="L3" s="1">
        <v>1293722.8574999999</v>
      </c>
      <c r="M3" s="50">
        <v>368535.83506796299</v>
      </c>
      <c r="N3" s="41"/>
      <c r="O3" s="104"/>
      <c r="P3" s="11" t="s">
        <v>24</v>
      </c>
      <c r="Q3" s="51">
        <f>F16</f>
        <v>693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214</v>
      </c>
      <c r="F4" s="11">
        <v>269</v>
      </c>
      <c r="G4" s="14">
        <f si="0" t="shared"/>
        <v>55</v>
      </c>
      <c r="H4" s="13">
        <v>4.9135548552013004</v>
      </c>
      <c r="I4" s="11">
        <v>0</v>
      </c>
      <c r="J4" s="11">
        <v>35</v>
      </c>
      <c r="K4" s="13">
        <v>7.6857142857142904</v>
      </c>
      <c r="L4" s="49">
        <v>113876.39991750001</v>
      </c>
      <c r="M4" s="50">
        <v>23175.97</v>
      </c>
      <c r="N4" s="41"/>
      <c r="O4" s="104"/>
      <c r="P4" s="11" t="s">
        <v>26</v>
      </c>
      <c r="Q4" s="66">
        <f>F18</f>
        <v>827</v>
      </c>
      <c r="R4" s="55">
        <f>H18</f>
        <v>2.6191033387817302</v>
      </c>
    </row>
    <row customFormat="1" customHeight="1" ht="18" r="5" s="1" spans="1:18" x14ac:dyDescent="0.15">
      <c r="A5" s="111"/>
      <c r="B5" s="106" t="s">
        <v>27</v>
      </c>
      <c r="C5" s="106">
        <f>F5+F6+F7</f>
        <v>372</v>
      </c>
      <c r="D5" s="11" t="s">
        <v>28</v>
      </c>
      <c r="E5" s="11">
        <v>224</v>
      </c>
      <c r="F5" s="11">
        <v>287</v>
      </c>
      <c r="G5" s="12">
        <f si="0" t="shared"/>
        <v>63</v>
      </c>
      <c r="H5" s="13">
        <v>2.42</v>
      </c>
      <c r="I5" s="11">
        <v>16</v>
      </c>
      <c r="J5" s="11">
        <v>115</v>
      </c>
      <c r="K5" s="13">
        <v>2.4900000000000002</v>
      </c>
      <c r="L5" s="1">
        <v>126291.53</v>
      </c>
      <c r="M5" s="50">
        <v>52026.06</v>
      </c>
      <c r="N5" s="29"/>
      <c r="O5" s="104"/>
      <c r="P5" s="18" t="s">
        <v>29</v>
      </c>
      <c r="Q5" s="67">
        <f>SUM(Q2:Q4)</f>
        <v>5555</v>
      </c>
      <c r="R5" s="68">
        <f>AVERAGE(R2:R4)</f>
        <v>2.9431810411513371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57</v>
      </c>
      <c r="F6" s="11">
        <v>45</v>
      </c>
      <c r="G6" s="12">
        <f si="0" t="shared"/>
        <v>-12</v>
      </c>
      <c r="H6" s="13">
        <v>2.63</v>
      </c>
      <c r="I6" s="11">
        <v>0</v>
      </c>
      <c r="J6" s="11">
        <v>30</v>
      </c>
      <c r="K6" s="13">
        <v>1.5</v>
      </c>
      <c r="L6" s="49">
        <v>9500.4699999999993</v>
      </c>
      <c r="M6" s="50">
        <v>3613.19</v>
      </c>
      <c r="N6" s="29"/>
      <c r="O6" s="104" t="s">
        <v>25</v>
      </c>
      <c r="P6" s="11" t="s">
        <v>22</v>
      </c>
      <c r="Q6" s="51">
        <f>F4</f>
        <v>269</v>
      </c>
      <c r="R6" s="13">
        <f>H4</f>
        <v>4.9135548552013004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31</v>
      </c>
      <c r="F7" s="11">
        <v>40</v>
      </c>
      <c r="G7" s="12">
        <f si="0" t="shared"/>
        <v>9</v>
      </c>
      <c r="H7" s="13">
        <v>1.61</v>
      </c>
      <c r="I7" s="11">
        <v>6</v>
      </c>
      <c r="J7" s="11">
        <v>42</v>
      </c>
      <c r="K7" s="13">
        <v>0.95</v>
      </c>
      <c r="L7" s="49">
        <v>14967.63</v>
      </c>
      <c r="M7" s="50">
        <v>9315.85</v>
      </c>
      <c r="O7" s="104"/>
      <c r="P7" s="11" t="s">
        <v>26</v>
      </c>
      <c r="Q7" s="66">
        <f>F19</f>
        <v>88</v>
      </c>
      <c r="R7" s="56">
        <f>H19</f>
        <v>2.9120901810406501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1236</v>
      </c>
      <c r="D8" s="11" t="s">
        <v>33</v>
      </c>
      <c r="E8" s="11">
        <v>805</v>
      </c>
      <c r="F8" s="11">
        <v>664</v>
      </c>
      <c r="G8" s="14">
        <f si="0" t="shared"/>
        <v>-141</v>
      </c>
      <c r="H8" s="13">
        <v>4.0393364318239797</v>
      </c>
      <c r="I8" s="11">
        <v>37</v>
      </c>
      <c r="J8" s="11">
        <v>241</v>
      </c>
      <c r="K8" s="13">
        <v>2.7551867219916999</v>
      </c>
      <c r="L8" s="49">
        <v>195616.5</v>
      </c>
      <c r="M8" s="50">
        <v>48427.88</v>
      </c>
      <c r="N8" s="29"/>
      <c r="O8" s="104"/>
      <c r="P8" s="18" t="s">
        <v>29</v>
      </c>
      <c r="Q8" s="67">
        <f>SUM(Q6:Q7)</f>
        <v>357</v>
      </c>
      <c r="R8" s="68">
        <f>AVERAGE(R6:R7)</f>
        <v>3.9128225181209753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208</v>
      </c>
      <c r="F9" s="11">
        <v>179</v>
      </c>
      <c r="G9" s="14">
        <f si="0" t="shared"/>
        <v>-29</v>
      </c>
      <c r="H9" s="13">
        <v>3.3080195631198301</v>
      </c>
      <c r="I9" s="11">
        <v>14</v>
      </c>
      <c r="J9" s="11">
        <v>86</v>
      </c>
      <c r="K9" s="13">
        <v>2.0813953488372099</v>
      </c>
      <c r="L9" s="49">
        <v>56809.05</v>
      </c>
      <c r="M9" s="50">
        <v>17173.13</v>
      </c>
      <c r="N9" s="29"/>
      <c r="O9" s="105" t="s">
        <v>31</v>
      </c>
      <c r="P9" s="11" t="s">
        <v>34</v>
      </c>
      <c r="Q9" s="66">
        <f>F9</f>
        <v>179</v>
      </c>
      <c r="R9" s="65">
        <f>H9</f>
        <v>3.3080195631198301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210</v>
      </c>
      <c r="F10" s="11">
        <v>245</v>
      </c>
      <c r="G10" s="14">
        <f si="0" t="shared"/>
        <v>35</v>
      </c>
      <c r="H10" s="13">
        <v>5.7348056088942201</v>
      </c>
      <c r="I10" s="11">
        <v>31</v>
      </c>
      <c r="J10" s="11">
        <v>140</v>
      </c>
      <c r="K10" s="13">
        <v>1.75</v>
      </c>
      <c r="L10" s="49">
        <v>134067.54</v>
      </c>
      <c r="M10" s="50">
        <v>23377.87</v>
      </c>
      <c r="N10" s="29"/>
      <c r="O10" s="105"/>
      <c r="P10" s="11" t="s">
        <v>26</v>
      </c>
      <c r="Q10" s="66">
        <f>F20</f>
        <v>373</v>
      </c>
      <c r="R10" s="56">
        <f>H20</f>
        <v>2.7460972852620098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214</v>
      </c>
      <c r="F11" s="11">
        <v>148</v>
      </c>
      <c r="G11" s="14">
        <f si="0" t="shared"/>
        <v>-66</v>
      </c>
      <c r="H11" s="13">
        <v>10.810845186080099</v>
      </c>
      <c r="I11" s="11">
        <v>7</v>
      </c>
      <c r="J11" s="11">
        <v>37</v>
      </c>
      <c r="K11" s="13">
        <v>4</v>
      </c>
      <c r="L11" s="1">
        <v>105058.28</v>
      </c>
      <c r="M11" s="50">
        <v>9717.86</v>
      </c>
      <c r="N11" s="29"/>
      <c r="O11" s="105"/>
      <c r="P11" s="11" t="s">
        <v>37</v>
      </c>
      <c r="Q11" s="69">
        <f>F25</f>
        <v>65</v>
      </c>
      <c r="R11" s="65">
        <f>H25</f>
        <v>3.0392464559573802</v>
      </c>
    </row>
    <row customFormat="1" customHeight="1" ht="18" r="12" s="1" spans="1:18" x14ac:dyDescent="0.15">
      <c r="A12" s="111"/>
      <c r="B12" s="106" t="s">
        <v>38</v>
      </c>
      <c r="C12" s="106">
        <f>F12+F13</f>
        <v>463</v>
      </c>
      <c r="D12" s="11" t="s">
        <v>39</v>
      </c>
      <c r="E12" s="11">
        <v>306</v>
      </c>
      <c r="F12" s="11">
        <v>319</v>
      </c>
      <c r="G12" s="12">
        <f si="0" t="shared"/>
        <v>13</v>
      </c>
      <c r="H12" s="16">
        <v>4.2640511089153001</v>
      </c>
      <c r="I12" s="11">
        <v>12</v>
      </c>
      <c r="J12" s="11">
        <v>46</v>
      </c>
      <c r="K12" s="13">
        <v>6.9347826086956497</v>
      </c>
      <c r="L12" s="49">
        <v>174486.8346</v>
      </c>
      <c r="M12" s="50">
        <v>40920.4369608005</v>
      </c>
      <c r="N12" s="29"/>
      <c r="O12" s="105"/>
      <c r="P12" s="11" t="s">
        <v>40</v>
      </c>
      <c r="Q12" s="69">
        <f>F7</f>
        <v>40</v>
      </c>
      <c r="R12" s="65">
        <f>H7</f>
        <v>1.61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127</v>
      </c>
      <c r="F13" s="11">
        <v>144</v>
      </c>
      <c r="G13" s="12">
        <f si="0" t="shared"/>
        <v>17</v>
      </c>
      <c r="H13" s="16">
        <v>2.6734229441227799</v>
      </c>
      <c r="I13" s="11">
        <v>5</v>
      </c>
      <c r="J13" s="11">
        <v>23</v>
      </c>
      <c r="K13" s="13">
        <v>6.2608695652173898</v>
      </c>
      <c r="L13" s="49">
        <v>72119.725323499995</v>
      </c>
      <c r="M13" s="50">
        <v>26976.549102358498</v>
      </c>
      <c r="N13" s="29"/>
      <c r="O13" s="105"/>
      <c r="P13" s="18" t="s">
        <v>29</v>
      </c>
      <c r="Q13" s="51">
        <f>SUM(Q9:Q12)</f>
        <v>657</v>
      </c>
      <c r="R13" s="68">
        <f>AVERAGE(R9:R11)</f>
        <v>3.031121101446407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7912</v>
      </c>
      <c r="D14" s="18"/>
      <c r="E14" s="18">
        <f si="1" t="shared"/>
        <v>7939</v>
      </c>
      <c r="F14" s="18">
        <f si="1" t="shared"/>
        <v>7912</v>
      </c>
      <c r="G14" s="19">
        <f si="1" t="shared"/>
        <v>-27</v>
      </c>
      <c r="H14" s="20">
        <f>L14/M14</f>
        <v>3.7110969487025725</v>
      </c>
      <c r="I14" s="18">
        <f>SUM(I3:I13)</f>
        <v>192</v>
      </c>
      <c r="J14" s="18">
        <f ref="J14:M14" si="2" t="shared">SUM(J2:J13)</f>
        <v>2025</v>
      </c>
      <c r="K14" s="20"/>
      <c r="L14" s="72">
        <f si="2" t="shared"/>
        <v>2765313.4673409997</v>
      </c>
      <c r="M14" s="58">
        <f si="2" t="shared"/>
        <v>745147.19113112206</v>
      </c>
      <c r="N14" s="29"/>
      <c r="O14" s="104" t="s">
        <v>33</v>
      </c>
      <c r="P14" s="11" t="s">
        <v>34</v>
      </c>
      <c r="Q14" s="69">
        <f>F8</f>
        <v>664</v>
      </c>
      <c r="R14" s="65">
        <f>H8</f>
        <v>4.0393364318239797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6</v>
      </c>
      <c r="R15" s="59">
        <f>H21</f>
        <v>0</v>
      </c>
    </row>
    <row customFormat="1" customHeight="1" ht="18" r="16" s="1" spans="1:18" x14ac:dyDescent="0.15">
      <c r="A16" s="110">
        <v>43418</v>
      </c>
      <c r="B16" s="102" t="s">
        <v>41</v>
      </c>
      <c r="C16" s="102">
        <f>F16+F17</f>
        <v>995</v>
      </c>
      <c r="D16" s="11" t="s">
        <v>21</v>
      </c>
      <c r="E16" s="21">
        <v>726</v>
      </c>
      <c r="F16" s="21">
        <v>693</v>
      </c>
      <c r="G16" s="12">
        <f ref="G16:G27" si="3" t="shared">F16-E16</f>
        <v>-33</v>
      </c>
      <c r="H16" s="13">
        <v>2.7</v>
      </c>
      <c r="I16" s="11">
        <v>57</v>
      </c>
      <c r="J16" s="11">
        <v>146</v>
      </c>
      <c r="K16" s="13">
        <v>4.7</v>
      </c>
      <c r="L16" s="49">
        <v>181335.22</v>
      </c>
      <c r="M16" s="50">
        <v>66724.3269</v>
      </c>
      <c r="N16" s="29"/>
      <c r="O16" s="104"/>
      <c r="P16" s="11" t="s">
        <v>37</v>
      </c>
      <c r="Q16" s="69">
        <f>F24</f>
        <v>101</v>
      </c>
      <c r="R16" s="65">
        <f>H24</f>
        <v>3.0641598408910999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269</v>
      </c>
      <c r="F17" s="21">
        <v>302</v>
      </c>
      <c r="G17" s="12">
        <f si="3" t="shared"/>
        <v>33</v>
      </c>
      <c r="H17" s="13">
        <v>3.1</v>
      </c>
      <c r="I17" s="11">
        <v>17</v>
      </c>
      <c r="J17" s="11">
        <v>58</v>
      </c>
      <c r="K17" s="13">
        <v>5.2</v>
      </c>
      <c r="L17" s="49">
        <v>92136.24</v>
      </c>
      <c r="M17" s="50">
        <v>30104.266500000002</v>
      </c>
      <c r="N17" s="29"/>
      <c r="O17" s="104"/>
      <c r="P17" s="18" t="s">
        <v>29</v>
      </c>
      <c r="Q17" s="51">
        <f>SUM(Q14:Q16)</f>
        <v>771</v>
      </c>
      <c r="R17" s="68">
        <f>AVERAGE(R14:R16)</f>
        <v>2.3678320909050266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2245</v>
      </c>
      <c r="D18" s="11" t="s">
        <v>21</v>
      </c>
      <c r="E18" s="21">
        <v>842</v>
      </c>
      <c r="F18" s="21">
        <v>827</v>
      </c>
      <c r="G18" s="12">
        <f si="3" t="shared"/>
        <v>-15</v>
      </c>
      <c r="H18" s="13">
        <v>2.6191033387817302</v>
      </c>
      <c r="I18" s="11">
        <v>22</v>
      </c>
      <c r="J18" s="11">
        <v>121</v>
      </c>
      <c r="K18" s="13">
        <v>6.8347107438016499</v>
      </c>
      <c r="L18" s="49">
        <v>239561.138424067</v>
      </c>
      <c r="M18" s="50">
        <v>91466.852367688</v>
      </c>
      <c r="N18" s="41"/>
      <c r="O18" s="104" t="s">
        <v>28</v>
      </c>
      <c r="P18" s="11" t="s">
        <v>40</v>
      </c>
      <c r="Q18" s="67">
        <f>F5</f>
        <v>287</v>
      </c>
      <c r="R18" s="13">
        <f>H5</f>
        <v>2.42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84</v>
      </c>
      <c r="F19" s="21">
        <v>88</v>
      </c>
      <c r="G19" s="14">
        <f si="3" t="shared"/>
        <v>4</v>
      </c>
      <c r="H19" s="13">
        <v>2.9120901810406501</v>
      </c>
      <c r="I19" s="11">
        <v>22</v>
      </c>
      <c r="J19" s="11">
        <v>20</v>
      </c>
      <c r="K19" s="13">
        <v>4.4000000000000004</v>
      </c>
      <c r="L19" s="49">
        <v>38463.317029790996</v>
      </c>
      <c r="M19" s="76">
        <v>13208.147632312</v>
      </c>
      <c r="N19" s="41"/>
      <c r="O19" s="104"/>
      <c r="P19" s="11" t="s">
        <v>43</v>
      </c>
      <c r="Q19" s="67">
        <f>F13</f>
        <v>144</v>
      </c>
      <c r="R19" s="13">
        <f>H13</f>
        <v>2.6734229441227799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345</v>
      </c>
      <c r="F20" s="21">
        <v>373</v>
      </c>
      <c r="G20" s="14">
        <f si="3" t="shared"/>
        <v>28</v>
      </c>
      <c r="H20" s="13">
        <v>2.7460972852620098</v>
      </c>
      <c r="I20" s="11">
        <v>13</v>
      </c>
      <c r="J20" s="11">
        <v>85</v>
      </c>
      <c r="K20" s="13">
        <v>4.3882352941176501</v>
      </c>
      <c r="L20" s="49">
        <v>113559.91943605201</v>
      </c>
      <c r="M20" s="76">
        <v>41353.203342618399</v>
      </c>
      <c r="N20" s="41"/>
      <c r="O20" s="104"/>
      <c r="P20" s="11" t="s">
        <v>37</v>
      </c>
      <c r="Q20" s="70">
        <f>F23</f>
        <v>192</v>
      </c>
      <c r="R20" s="65">
        <f>H23</f>
        <v>3.6632297609982798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45</v>
      </c>
      <c r="F21" s="21">
        <v>6</v>
      </c>
      <c r="G21" s="14">
        <f si="3" t="shared"/>
        <v>-39</v>
      </c>
      <c r="H21" s="13"/>
      <c r="I21" s="11">
        <v>0</v>
      </c>
      <c r="J21" s="11">
        <v>4</v>
      </c>
      <c r="K21" s="13">
        <v>1.5</v>
      </c>
      <c r="L21" s="49">
        <v>2762.6977518734402</v>
      </c>
      <c r="M21" s="76"/>
      <c r="N21" s="41"/>
      <c r="O21" s="104"/>
      <c r="P21" s="18" t="s">
        <v>29</v>
      </c>
      <c r="Q21" s="67">
        <f>Q20+Q19+Q18</f>
        <v>623</v>
      </c>
      <c r="R21" s="68">
        <f>AVERAGE(R18:R20)</f>
        <v>2.9188842350403532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931</v>
      </c>
      <c r="F22" s="21">
        <v>951</v>
      </c>
      <c r="G22" s="12">
        <f si="3" t="shared"/>
        <v>20</v>
      </c>
      <c r="H22" s="13">
        <v>3.0185701483215799</v>
      </c>
      <c r="I22" s="11">
        <v>18</v>
      </c>
      <c r="J22" s="11">
        <v>149</v>
      </c>
      <c r="K22" s="13">
        <v>6.3825503355704702</v>
      </c>
      <c r="L22" s="49">
        <v>299763.354757138</v>
      </c>
      <c r="M22" s="76">
        <v>99306.406685236798</v>
      </c>
      <c r="N22" s="41"/>
      <c r="O22" s="106" t="s">
        <v>20</v>
      </c>
      <c r="P22" s="11" t="s">
        <v>44</v>
      </c>
      <c r="Q22" s="69">
        <f>F2</f>
        <v>1537</v>
      </c>
      <c r="R22" s="13">
        <f>H2</f>
        <v>3.8461718010583001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459</v>
      </c>
      <c r="D23" s="22" t="s">
        <v>28</v>
      </c>
      <c r="E23" s="11">
        <v>125</v>
      </c>
      <c r="F23" s="11">
        <v>192</v>
      </c>
      <c r="G23" s="14">
        <f si="3" t="shared"/>
        <v>67</v>
      </c>
      <c r="H23" s="65">
        <v>3.6632297609982798</v>
      </c>
      <c r="I23" s="11">
        <v>10</v>
      </c>
      <c r="J23" s="11">
        <v>42</v>
      </c>
      <c r="K23" s="13">
        <v>4.5714285714285703</v>
      </c>
      <c r="L23" s="49">
        <v>83420.64330625</v>
      </c>
      <c r="M23" s="50">
        <v>22772.43</v>
      </c>
      <c r="N23" s="29"/>
      <c r="O23" s="107"/>
      <c r="P23" s="23" t="s">
        <v>26</v>
      </c>
      <c r="Q23" s="69">
        <f>F22</f>
        <v>951</v>
      </c>
      <c r="R23" s="13">
        <f>H22</f>
        <v>3.0185701483215799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115</v>
      </c>
      <c r="F24" s="11">
        <v>101</v>
      </c>
      <c r="G24" s="12">
        <f si="3" t="shared"/>
        <v>-14</v>
      </c>
      <c r="H24" s="65">
        <v>3.0641598408910999</v>
      </c>
      <c r="I24" s="11">
        <v>15</v>
      </c>
      <c r="J24" s="11">
        <v>48</v>
      </c>
      <c r="K24" s="13">
        <v>2.1041666666666701</v>
      </c>
      <c r="L24" s="49">
        <v>32400.089100000001</v>
      </c>
      <c r="M24" s="50">
        <v>10573.89</v>
      </c>
      <c r="N24" s="29"/>
      <c r="O24" s="107"/>
      <c r="P24" s="23" t="s">
        <v>24</v>
      </c>
      <c r="Q24" s="69">
        <f>F17</f>
        <v>302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74</v>
      </c>
      <c r="F25" s="11">
        <v>65</v>
      </c>
      <c r="G25" s="12">
        <f si="3" t="shared"/>
        <v>-9</v>
      </c>
      <c r="H25" s="65">
        <v>3.0392464559573802</v>
      </c>
      <c r="I25" s="11">
        <v>16</v>
      </c>
      <c r="J25" s="11">
        <v>34</v>
      </c>
      <c r="K25" s="13">
        <v>1.9117647058823499</v>
      </c>
      <c r="L25" s="49">
        <v>23126.2949176</v>
      </c>
      <c r="M25" s="50">
        <v>7609.22</v>
      </c>
      <c r="N25" s="29"/>
      <c r="O25" s="107"/>
      <c r="P25" s="23" t="s">
        <v>46</v>
      </c>
      <c r="Q25" s="69">
        <f>F27</f>
        <v>121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120</v>
      </c>
      <c r="F26" s="11">
        <v>101</v>
      </c>
      <c r="G26" s="12">
        <f si="3" t="shared"/>
        <v>-19</v>
      </c>
      <c r="H26" s="75">
        <v>1.5204721465257101</v>
      </c>
      <c r="I26" s="11">
        <v>16</v>
      </c>
      <c r="J26" s="11">
        <v>45</v>
      </c>
      <c r="K26" s="53">
        <v>2.24444444444444</v>
      </c>
      <c r="L26" s="49">
        <v>28199.269413603</v>
      </c>
      <c r="M26" s="50">
        <v>18546.39</v>
      </c>
      <c r="N26" s="29"/>
      <c r="O26" s="108"/>
      <c r="P26" s="18" t="s">
        <v>29</v>
      </c>
      <c r="Q26" s="51">
        <f>SUM(Q22:Q25)</f>
        <v>2911</v>
      </c>
      <c r="R26" s="71">
        <f>AVERAGE(R22:R25)</f>
        <v>3.2411854873449699</v>
      </c>
    </row>
    <row customFormat="1" customHeight="1" ht="18" r="27" s="1" spans="1:19" x14ac:dyDescent="0.15">
      <c r="A27" s="111"/>
      <c r="B27" s="23" t="s">
        <v>48</v>
      </c>
      <c r="C27" s="23">
        <f>F27</f>
        <v>121</v>
      </c>
      <c r="D27" s="22" t="s">
        <v>20</v>
      </c>
      <c r="E27" s="11">
        <v>122</v>
      </c>
      <c r="F27" s="11">
        <v>121</v>
      </c>
      <c r="G27" s="12">
        <f si="3" t="shared"/>
        <v>-1</v>
      </c>
      <c r="H27" s="53">
        <v>3</v>
      </c>
      <c r="I27" s="11">
        <v>12</v>
      </c>
      <c r="J27" s="11">
        <v>84</v>
      </c>
      <c r="K27" s="53">
        <v>1.44</v>
      </c>
      <c r="L27" s="49">
        <v>41606.33</v>
      </c>
      <c r="M27" s="50">
        <v>14048.7</v>
      </c>
      <c r="N27" s="41"/>
      <c r="O27" s="11" t="s">
        <v>49</v>
      </c>
      <c r="P27" s="11" t="s">
        <v>43</v>
      </c>
      <c r="Q27" s="11">
        <f>F12</f>
        <v>319</v>
      </c>
      <c r="R27" s="13">
        <f>H12</f>
        <v>4.2640511089153001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3820</v>
      </c>
      <c r="D28" s="18"/>
      <c r="E28" s="18">
        <f si="4" t="shared"/>
        <v>3798</v>
      </c>
      <c r="F28" s="18">
        <f si="4" t="shared"/>
        <v>3820</v>
      </c>
      <c r="G28" s="24">
        <f si="4" t="shared"/>
        <v>22</v>
      </c>
      <c r="H28" s="20">
        <f>L28/M28</f>
        <v>2.8296737311738287</v>
      </c>
      <c r="I28" s="57">
        <f ref="I28:M28" si="5" t="shared">SUM(I16:I27)</f>
        <v>218</v>
      </c>
      <c r="J28" s="57">
        <f si="5" t="shared"/>
        <v>836</v>
      </c>
      <c r="K28" s="20"/>
      <c r="L28" s="58">
        <f si="5" t="shared"/>
        <v>1176334.5141363745</v>
      </c>
      <c r="M28" s="58">
        <f si="5" t="shared"/>
        <v>415713.83342785516</v>
      </c>
      <c r="N28"/>
      <c r="O28" s="101" t="s">
        <v>30</v>
      </c>
      <c r="P28" s="11" t="s">
        <v>40</v>
      </c>
      <c r="Q28" s="51">
        <f>F6</f>
        <v>45</v>
      </c>
      <c r="R28" s="13">
        <f>H7</f>
        <v>1.61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11737</v>
      </c>
      <c r="F29" s="25">
        <f si="6" t="shared"/>
        <v>11732</v>
      </c>
      <c r="G29" s="26">
        <f si="6" t="shared"/>
        <v>-5</v>
      </c>
      <c r="H29" s="13">
        <f>L29/M29</f>
        <v>3.3954520809024888</v>
      </c>
      <c r="I29" s="60">
        <f ref="I29:M29" si="7" t="shared">I28+I14</f>
        <v>410</v>
      </c>
      <c r="J29" s="60">
        <f si="7" t="shared"/>
        <v>2861</v>
      </c>
      <c r="K29" s="13"/>
      <c r="L29" s="50">
        <f si="7" t="shared"/>
        <v>3941647.9814773742</v>
      </c>
      <c r="M29" s="50">
        <f si="7" t="shared"/>
        <v>1160861.0245589772</v>
      </c>
      <c r="N29" s="29"/>
      <c r="O29" s="101"/>
      <c r="P29" s="11" t="s">
        <v>37</v>
      </c>
      <c r="Q29" s="51">
        <f>F26</f>
        <v>101</v>
      </c>
      <c r="R29" s="13">
        <f>H26</f>
        <v>1.5204721465257101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245</v>
      </c>
      <c r="R30" s="65">
        <f>H10</f>
        <v>5.7348056088942201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148</v>
      </c>
      <c r="R31" s="65">
        <f>H11</f>
        <v>10.810845186080099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11732</v>
      </c>
      <c r="R32" s="1">
        <f>R31+R28+R27+R24+R23+R22+R30+R20+R19+R18+R16+R15+R14+R11+R10+R9+R7+R6+R4+R3+R2+R25+R29</f>
        <v>78.513616441666528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78.513616441666542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{4EBF4915-1B7C-4635-9216-C4A0954FBF39}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{FA2767E1-6E92-4465-9A81-BA220097BDA2}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{4A98DE7D-9B53-45FD-870D-F02318CE2B01}</x14:id>
        </ext>
      </extLst>
    </cfRule>
  </conditionalFormatting>
  <conditionalFormatting sqref="R30">
    <cfRule dxfId="277" priority="16" type="aboveAverage"/>
    <cfRule aboveAverage="0" dxfId="276" priority="15" type="aboveAverage"/>
  </conditionalFormatting>
  <conditionalFormatting sqref="R31">
    <cfRule dxfId="275" priority="2" type="aboveAverage"/>
    <cfRule aboveAverage="0" dxfId="27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{2E540F2C-320E-49FE-8668-DD9007E8CE9A}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{46F91C01-9DC1-408C-8B01-49DA426E5F46}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{A56C1ACC-0CAF-4DDA-9117-141A51DFCF37}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{EB4E6468-2161-4832-8313-A7EEB63FBA44}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{BFF3F622-E53C-413A-ABA9-22D0A5F72495}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{255E84A7-EA13-4501-AC61-C794C1F87D0A}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{BE393095-C209-4ECB-8E8C-C3140FB85444}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{3517A12D-4DD3-4189-9900-F002CC23A591}</x14:id>
        </ext>
      </extLst>
    </cfRule>
  </conditionalFormatting>
  <conditionalFormatting sqref="R3:R4">
    <cfRule dxfId="273" priority="24" type="aboveAverage"/>
    <cfRule aboveAverage="0" dxfId="272" priority="23" type="aboveAverage"/>
  </conditionalFormatting>
  <conditionalFormatting sqref="R6:R7">
    <cfRule dxfId="271" priority="22" type="aboveAverage"/>
    <cfRule aboveAverage="0" dxfId="270" priority="21" type="aboveAverage"/>
  </conditionalFormatting>
  <conditionalFormatting sqref="R9:R12">
    <cfRule dxfId="269" priority="18" type="aboveAverage"/>
    <cfRule aboveAverage="0" dxfId="268" priority="17" type="aboveAverage"/>
  </conditionalFormatting>
  <conditionalFormatting sqref="R14:R16">
    <cfRule dxfId="267" priority="20" type="aboveAverage"/>
    <cfRule aboveAverage="0" dxfId="266" priority="19" type="aboveAverage"/>
  </conditionalFormatting>
  <conditionalFormatting sqref="R18:R21">
    <cfRule dxfId="265" priority="14" type="aboveAverage"/>
    <cfRule aboveAverage="0" dxfId="264" priority="13" type="aboveAverage"/>
  </conditionalFormatting>
  <conditionalFormatting sqref="R22:R25">
    <cfRule dxfId="263" priority="28" type="aboveAverage"/>
    <cfRule aboveAverage="0" dxfId="26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{F5109997-F5CF-4118-9DD5-2F1D00523D6D}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EBF4915-1B7C-4635-9216-C4A0954FBF3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A2767E1-6E92-4465-9A81-BA220097BDA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4A98DE7D-9B53-45FD-870D-F02318CE2B0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E540F2C-320E-49FE-8668-DD9007E8CE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F91C01-9DC1-408C-8B01-49DA426E5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56C1ACC-0CAF-4DDA-9117-141A51DFCF3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EB4E6468-2161-4832-8313-A7EEB63FBA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FF3F622-E53C-413A-ABA9-22D0A5F724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55E84A7-EA13-4501-AC61-C794C1F87D0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393095-C209-4ECB-8E8C-C3140FB854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517A12D-4DD3-4189-9900-F002CC23A59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5109997-F5CF-4118-9DD5-2F1D00523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7"/>
  <sheetViews>
    <sheetView topLeftCell="A10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43419</v>
      </c>
      <c r="B2" s="11" t="s">
        <v>19</v>
      </c>
      <c r="C2" s="11">
        <f>F2</f>
        <v>1404</v>
      </c>
      <c r="D2" s="11" t="s">
        <v>20</v>
      </c>
      <c r="E2" s="11">
        <v>1537</v>
      </c>
      <c r="F2" s="11">
        <v>1404</v>
      </c>
      <c r="G2" s="12">
        <f ref="G2:G13" si="0" t="shared">F2-E2</f>
        <v>-133</v>
      </c>
      <c r="H2" s="13">
        <v>4.2856192910601401</v>
      </c>
      <c r="I2" s="21">
        <v>57</v>
      </c>
      <c r="J2" s="21">
        <v>480</v>
      </c>
      <c r="K2" s="13">
        <v>2.9249999999999998</v>
      </c>
      <c r="L2" s="49">
        <v>416979.28870292899</v>
      </c>
      <c r="M2" s="50">
        <v>97297.323999999993</v>
      </c>
      <c r="N2" s="29"/>
      <c r="O2" s="104" t="s">
        <v>21</v>
      </c>
      <c r="P2" s="11" t="s">
        <v>22</v>
      </c>
      <c r="Q2" s="51">
        <f>F3</f>
        <v>3748</v>
      </c>
      <c r="R2" s="65">
        <f>H3</f>
        <v>3.2423201172596001</v>
      </c>
    </row>
    <row customFormat="1" customHeight="1" ht="18" r="3" s="1" spans="1:18" x14ac:dyDescent="0.15">
      <c r="A3" s="111"/>
      <c r="B3" s="104" t="s">
        <v>23</v>
      </c>
      <c r="C3" s="106">
        <f>F3+F4</f>
        <v>3984</v>
      </c>
      <c r="D3" s="11" t="s">
        <v>21</v>
      </c>
      <c r="E3" s="11">
        <v>4035</v>
      </c>
      <c r="F3" s="11">
        <v>3748</v>
      </c>
      <c r="G3" s="14">
        <f si="0" t="shared"/>
        <v>-287</v>
      </c>
      <c r="H3" s="13">
        <v>3.2423201172596001</v>
      </c>
      <c r="I3" s="11">
        <v>73</v>
      </c>
      <c r="J3" s="11">
        <v>676</v>
      </c>
      <c r="K3" s="13">
        <v>5.5443786982248504</v>
      </c>
      <c r="L3" s="1">
        <v>1188724.2871999999</v>
      </c>
      <c r="M3" s="50">
        <v>366627.67530946498</v>
      </c>
      <c r="N3" s="41"/>
      <c r="O3" s="104"/>
      <c r="P3" s="11" t="s">
        <v>24</v>
      </c>
      <c r="Q3" s="51">
        <f>F16</f>
        <v>728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269</v>
      </c>
      <c r="F4" s="11">
        <v>236</v>
      </c>
      <c r="G4" s="14">
        <f si="0" t="shared"/>
        <v>-33</v>
      </c>
      <c r="H4" s="13">
        <v>4.3233688190467197</v>
      </c>
      <c r="I4" s="11">
        <v>0</v>
      </c>
      <c r="J4" s="11">
        <v>35</v>
      </c>
      <c r="K4" s="13">
        <v>6.7428571428571402</v>
      </c>
      <c r="L4" s="49">
        <v>91175.438557499801</v>
      </c>
      <c r="M4" s="50">
        <v>21088.98</v>
      </c>
      <c r="N4" s="41"/>
      <c r="O4" s="104"/>
      <c r="P4" s="11" t="s">
        <v>26</v>
      </c>
      <c r="Q4" s="66">
        <f>F18</f>
        <v>804</v>
      </c>
      <c r="R4" s="55">
        <f>H18</f>
        <v>2.5423653778194102</v>
      </c>
    </row>
    <row customFormat="1" customHeight="1" ht="18" r="5" s="1" spans="1:18" x14ac:dyDescent="0.15">
      <c r="A5" s="111"/>
      <c r="B5" s="106" t="s">
        <v>27</v>
      </c>
      <c r="C5" s="106">
        <f>F5+F6+F7</f>
        <v>309</v>
      </c>
      <c r="D5" s="11" t="s">
        <v>28</v>
      </c>
      <c r="E5" s="11">
        <v>287</v>
      </c>
      <c r="F5" s="11">
        <v>222</v>
      </c>
      <c r="G5" s="12">
        <f si="0" t="shared"/>
        <v>-65</v>
      </c>
      <c r="H5" s="13">
        <v>1.96</v>
      </c>
      <c r="I5" s="11">
        <v>17</v>
      </c>
      <c r="J5" s="11">
        <v>111</v>
      </c>
      <c r="K5" s="13">
        <v>2</v>
      </c>
      <c r="L5" s="1">
        <v>99206.02</v>
      </c>
      <c r="M5" s="50">
        <v>50603.97</v>
      </c>
      <c r="N5" s="29"/>
      <c r="O5" s="104"/>
      <c r="P5" s="18" t="s">
        <v>29</v>
      </c>
      <c r="Q5" s="67">
        <f>SUM(Q2:Q4)</f>
        <v>5280</v>
      </c>
      <c r="R5" s="68">
        <f>AVERAGE(R2:R4)</f>
        <v>2.8615618316930029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45</v>
      </c>
      <c r="F6" s="11">
        <v>40</v>
      </c>
      <c r="G6" s="12">
        <f si="0" t="shared"/>
        <v>-5</v>
      </c>
      <c r="H6" s="13">
        <v>2.14</v>
      </c>
      <c r="I6" s="11">
        <v>8</v>
      </c>
      <c r="J6" s="11">
        <v>31</v>
      </c>
      <c r="K6" s="13">
        <v>1.29</v>
      </c>
      <c r="L6" s="49">
        <v>6743.59</v>
      </c>
      <c r="M6" s="50">
        <v>3147.41</v>
      </c>
      <c r="N6" s="29"/>
      <c r="O6" s="104" t="s">
        <v>25</v>
      </c>
      <c r="P6" s="11" t="s">
        <v>22</v>
      </c>
      <c r="Q6" s="51">
        <f>F4</f>
        <v>236</v>
      </c>
      <c r="R6" s="13">
        <f>H4</f>
        <v>4.3233688190467197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40</v>
      </c>
      <c r="F7" s="11">
        <v>47</v>
      </c>
      <c r="G7" s="12">
        <f si="0" t="shared"/>
        <v>7</v>
      </c>
      <c r="H7" s="13">
        <v>1.6</v>
      </c>
      <c r="I7" s="11">
        <v>5</v>
      </c>
      <c r="J7" s="11">
        <v>46</v>
      </c>
      <c r="K7" s="13">
        <v>1.02</v>
      </c>
      <c r="L7" s="49">
        <v>16317.33</v>
      </c>
      <c r="M7" s="50">
        <v>10223.84</v>
      </c>
      <c r="O7" s="104"/>
      <c r="P7" s="11" t="s">
        <v>26</v>
      </c>
      <c r="Q7" s="66">
        <f>F19</f>
        <v>80</v>
      </c>
      <c r="R7" s="56">
        <f>H19</f>
        <v>2.69374298278685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1241</v>
      </c>
      <c r="D8" s="11" t="s">
        <v>33</v>
      </c>
      <c r="E8" s="11">
        <v>664</v>
      </c>
      <c r="F8" s="11">
        <v>734</v>
      </c>
      <c r="G8" s="14">
        <f si="0" t="shared"/>
        <v>70</v>
      </c>
      <c r="H8" s="13">
        <v>3.90094716714004</v>
      </c>
      <c r="I8" s="11">
        <v>42</v>
      </c>
      <c r="J8" s="11">
        <v>254</v>
      </c>
      <c r="K8" s="13">
        <v>2.8897637795275601</v>
      </c>
      <c r="L8" s="49">
        <v>197722.94</v>
      </c>
      <c r="M8" s="50">
        <v>50685.88</v>
      </c>
      <c r="N8" s="29"/>
      <c r="O8" s="104"/>
      <c r="P8" s="18" t="s">
        <v>29</v>
      </c>
      <c r="Q8" s="67">
        <f>SUM(Q6:Q7)</f>
        <v>316</v>
      </c>
      <c r="R8" s="68">
        <f>AVERAGE(R6:R7)</f>
        <v>3.508555900916785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179</v>
      </c>
      <c r="F9" s="11">
        <v>139</v>
      </c>
      <c r="G9" s="14">
        <f si="0" t="shared"/>
        <v>-40</v>
      </c>
      <c r="H9" s="13">
        <v>3.6459491859049802</v>
      </c>
      <c r="I9" s="11">
        <v>23</v>
      </c>
      <c r="J9" s="11">
        <v>95</v>
      </c>
      <c r="K9" s="13">
        <v>1.46315789473684</v>
      </c>
      <c r="L9" s="49">
        <v>47658.28</v>
      </c>
      <c r="M9" s="50">
        <v>13071.57</v>
      </c>
      <c r="N9" s="29"/>
      <c r="O9" s="105" t="s">
        <v>31</v>
      </c>
      <c r="P9" s="11" t="s">
        <v>34</v>
      </c>
      <c r="Q9" s="66">
        <f>F9</f>
        <v>139</v>
      </c>
      <c r="R9" s="65">
        <f>H9</f>
        <v>3.6459491859049802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245</v>
      </c>
      <c r="F10" s="11">
        <v>256</v>
      </c>
      <c r="G10" s="14">
        <f si="0" t="shared"/>
        <v>11</v>
      </c>
      <c r="H10" s="13">
        <v>6.3853127825401499</v>
      </c>
      <c r="I10" s="11">
        <v>18</v>
      </c>
      <c r="J10" s="11">
        <v>126</v>
      </c>
      <c r="K10" s="13">
        <v>2.0317460317460299</v>
      </c>
      <c r="L10" s="49">
        <v>148804.67000000001</v>
      </c>
      <c r="M10" s="50">
        <v>23304.21</v>
      </c>
      <c r="N10" s="29"/>
      <c r="O10" s="105"/>
      <c r="P10" s="11" t="s">
        <v>26</v>
      </c>
      <c r="Q10" s="66">
        <f>F20</f>
        <v>389</v>
      </c>
      <c r="R10" s="56">
        <f>H20</f>
        <v>2.5064684618780002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148</v>
      </c>
      <c r="F11" s="11">
        <v>112</v>
      </c>
      <c r="G11" s="14">
        <f si="0" t="shared"/>
        <v>-36</v>
      </c>
      <c r="H11" s="13">
        <v>9.1891866909879703</v>
      </c>
      <c r="I11" s="11">
        <v>4</v>
      </c>
      <c r="J11" s="11">
        <v>40</v>
      </c>
      <c r="K11" s="13">
        <v>2.8</v>
      </c>
      <c r="L11" s="1">
        <v>78537.13</v>
      </c>
      <c r="M11" s="50">
        <v>8546.69</v>
      </c>
      <c r="N11" s="29"/>
      <c r="O11" s="105"/>
      <c r="P11" s="11" t="s">
        <v>37</v>
      </c>
      <c r="Q11" s="69">
        <f>F25</f>
        <v>54</v>
      </c>
      <c r="R11" s="65">
        <f>H25</f>
        <v>2.6518697803564502</v>
      </c>
    </row>
    <row customFormat="1" customHeight="1" ht="18" r="12" s="1" spans="1:18" x14ac:dyDescent="0.15">
      <c r="A12" s="111"/>
      <c r="B12" s="106" t="s">
        <v>38</v>
      </c>
      <c r="C12" s="106">
        <f>F12+F13</f>
        <v>432</v>
      </c>
      <c r="D12" s="11" t="s">
        <v>39</v>
      </c>
      <c r="E12" s="11">
        <v>319</v>
      </c>
      <c r="F12" s="11">
        <v>285</v>
      </c>
      <c r="G12" s="12">
        <f si="0" t="shared"/>
        <v>-34</v>
      </c>
      <c r="H12" s="16">
        <v>3.4911526801053698</v>
      </c>
      <c r="I12" s="11">
        <v>9</v>
      </c>
      <c r="J12" s="11">
        <v>53</v>
      </c>
      <c r="K12" s="13">
        <v>5.3773584905660403</v>
      </c>
      <c r="L12" s="49">
        <v>147263.63819999999</v>
      </c>
      <c r="M12" s="50">
        <v>42181.952980513997</v>
      </c>
      <c r="N12" s="29"/>
      <c r="O12" s="105"/>
      <c r="P12" s="11" t="s">
        <v>40</v>
      </c>
      <c r="Q12" s="69">
        <f>F7</f>
        <v>47</v>
      </c>
      <c r="R12" s="65">
        <f>H7</f>
        <v>1.6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144</v>
      </c>
      <c r="F13" s="11">
        <v>147</v>
      </c>
      <c r="G13" s="12">
        <f si="0" t="shared"/>
        <v>3</v>
      </c>
      <c r="H13" s="16">
        <v>2.8085221993539302</v>
      </c>
      <c r="I13" s="11">
        <v>5</v>
      </c>
      <c r="J13" s="11">
        <v>24</v>
      </c>
      <c r="K13" s="13">
        <v>6.125</v>
      </c>
      <c r="L13" s="49">
        <v>73268.291644500001</v>
      </c>
      <c r="M13" s="50">
        <v>26087.844939005499</v>
      </c>
      <c r="N13" s="29"/>
      <c r="O13" s="105"/>
      <c r="P13" s="18" t="s">
        <v>29</v>
      </c>
      <c r="Q13" s="51">
        <f>SUM(Q9:Q12)</f>
        <v>629</v>
      </c>
      <c r="R13" s="68">
        <f>AVERAGE(R9:R11)</f>
        <v>2.9347624760464774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7370</v>
      </c>
      <c r="D14" s="18"/>
      <c r="E14" s="18">
        <f si="1" t="shared"/>
        <v>7912</v>
      </c>
      <c r="F14" s="18">
        <f si="1" t="shared"/>
        <v>7370</v>
      </c>
      <c r="G14" s="19">
        <f si="1" t="shared"/>
        <v>-542</v>
      </c>
      <c r="H14" s="20">
        <f>L14/M14</f>
        <v>3.5243596358719258</v>
      </c>
      <c r="I14" s="18">
        <f>SUM(I3:I13)</f>
        <v>204</v>
      </c>
      <c r="J14" s="18">
        <f ref="J14:M14" si="2" t="shared">SUM(J2:J13)</f>
        <v>1971</v>
      </c>
      <c r="K14" s="20"/>
      <c r="L14" s="72">
        <f si="2" t="shared"/>
        <v>2512400.9043049286</v>
      </c>
      <c r="M14" s="58">
        <f si="2" t="shared"/>
        <v>712867.34722898423</v>
      </c>
      <c r="N14" s="29"/>
      <c r="O14" s="104" t="s">
        <v>33</v>
      </c>
      <c r="P14" s="11" t="s">
        <v>34</v>
      </c>
      <c r="Q14" s="69">
        <f>F8</f>
        <v>734</v>
      </c>
      <c r="R14" s="65">
        <f>H8</f>
        <v>3.90094716714004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2</v>
      </c>
      <c r="R15" s="59">
        <f>H21</f>
        <v>0</v>
      </c>
    </row>
    <row customFormat="1" customHeight="1" ht="18" r="16" s="1" spans="1:18" x14ac:dyDescent="0.15">
      <c r="A16" s="110">
        <v>43419</v>
      </c>
      <c r="B16" s="102" t="s">
        <v>41</v>
      </c>
      <c r="C16" s="102">
        <f>F16+F17</f>
        <v>1020</v>
      </c>
      <c r="D16" s="11" t="s">
        <v>21</v>
      </c>
      <c r="E16" s="21">
        <v>693</v>
      </c>
      <c r="F16" s="21">
        <v>728</v>
      </c>
      <c r="G16" s="12">
        <f ref="G16:G27" si="3" t="shared">F16-E16</f>
        <v>35</v>
      </c>
      <c r="H16" s="13">
        <v>2.8</v>
      </c>
      <c r="I16" s="11">
        <v>38</v>
      </c>
      <c r="J16" s="11">
        <v>146</v>
      </c>
      <c r="K16" s="13">
        <v>5</v>
      </c>
      <c r="L16" s="49">
        <v>189315.28</v>
      </c>
      <c r="M16" s="50">
        <v>68171.103000000003</v>
      </c>
      <c r="N16" s="29"/>
      <c r="O16" s="104"/>
      <c r="P16" s="11" t="s">
        <v>37</v>
      </c>
      <c r="Q16" s="69">
        <f>F24</f>
        <v>106</v>
      </c>
      <c r="R16" s="65">
        <f>H24</f>
        <v>3.1067572943336499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302</v>
      </c>
      <c r="F17" s="21">
        <v>292</v>
      </c>
      <c r="G17" s="12">
        <f si="3" t="shared"/>
        <v>-10</v>
      </c>
      <c r="H17" s="13">
        <v>2.8</v>
      </c>
      <c r="I17" s="11">
        <v>20</v>
      </c>
      <c r="J17" s="11">
        <v>62</v>
      </c>
      <c r="K17" s="13">
        <v>4.7</v>
      </c>
      <c r="L17" s="49">
        <v>89402.67</v>
      </c>
      <c r="M17" s="50">
        <v>32118.8868</v>
      </c>
      <c r="N17" s="29"/>
      <c r="O17" s="104"/>
      <c r="P17" s="18" t="s">
        <v>29</v>
      </c>
      <c r="Q17" s="51">
        <f>SUM(Q14:Q16)</f>
        <v>842</v>
      </c>
      <c r="R17" s="68">
        <f>AVERAGE(R14:R16)</f>
        <v>2.3359014871578965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2226</v>
      </c>
      <c r="D18" s="11" t="s">
        <v>21</v>
      </c>
      <c r="E18" s="21">
        <v>827</v>
      </c>
      <c r="F18" s="21">
        <v>804</v>
      </c>
      <c r="G18" s="12">
        <f si="3" t="shared"/>
        <v>-23</v>
      </c>
      <c r="H18" s="13">
        <v>2.5423653778194102</v>
      </c>
      <c r="I18" s="11">
        <v>22</v>
      </c>
      <c r="J18" s="11">
        <v>127</v>
      </c>
      <c r="K18" s="13">
        <v>6.3307086614173196</v>
      </c>
      <c r="L18" s="49">
        <v>235297.686166614</v>
      </c>
      <c r="M18" s="50">
        <v>92550.696378830093</v>
      </c>
      <c r="N18" s="41"/>
      <c r="O18" s="104" t="s">
        <v>28</v>
      </c>
      <c r="P18" s="11" t="s">
        <v>40</v>
      </c>
      <c r="Q18" s="67">
        <f>F5</f>
        <v>222</v>
      </c>
      <c r="R18" s="13">
        <f>H5</f>
        <v>1.96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88</v>
      </c>
      <c r="F19" s="21">
        <v>80</v>
      </c>
      <c r="G19" s="14">
        <f si="3" t="shared"/>
        <v>-8</v>
      </c>
      <c r="H19" s="13">
        <v>2.69374298278685</v>
      </c>
      <c r="I19" s="11">
        <v>22</v>
      </c>
      <c r="J19" s="11">
        <v>28</v>
      </c>
      <c r="K19" s="13">
        <v>2.8571428571428599</v>
      </c>
      <c r="L19" s="49">
        <v>35562.472209871099</v>
      </c>
      <c r="M19" s="76">
        <v>13201.880222841201</v>
      </c>
      <c r="N19" s="41"/>
      <c r="O19" s="104"/>
      <c r="P19" s="11" t="s">
        <v>43</v>
      </c>
      <c r="Q19" s="67">
        <f>F13</f>
        <v>147</v>
      </c>
      <c r="R19" s="13">
        <f>H13</f>
        <v>2.8085221993539302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373</v>
      </c>
      <c r="F20" s="21">
        <v>389</v>
      </c>
      <c r="G20" s="14">
        <f si="3" t="shared"/>
        <v>16</v>
      </c>
      <c r="H20" s="13">
        <v>2.5064684618780002</v>
      </c>
      <c r="I20" s="11">
        <v>14</v>
      </c>
      <c r="J20" s="11">
        <v>97</v>
      </c>
      <c r="K20" s="13">
        <v>4.0103092783505199</v>
      </c>
      <c r="L20" s="49">
        <v>117854.98489425999</v>
      </c>
      <c r="M20" s="76">
        <v>47020.334261838398</v>
      </c>
      <c r="N20" s="41"/>
      <c r="O20" s="104"/>
      <c r="P20" s="11" t="s">
        <v>37</v>
      </c>
      <c r="Q20" s="70">
        <f>F23</f>
        <v>240</v>
      </c>
      <c r="R20" s="65">
        <f>H23</f>
        <v>3.82226791174666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6</v>
      </c>
      <c r="F21" s="21">
        <v>2</v>
      </c>
      <c r="G21" s="14">
        <f si="3" t="shared"/>
        <v>-4</v>
      </c>
      <c r="H21" s="13"/>
      <c r="I21" s="11">
        <v>0</v>
      </c>
      <c r="J21" s="11">
        <v>4</v>
      </c>
      <c r="K21" s="13">
        <v>0.5</v>
      </c>
      <c r="L21" s="49">
        <v>662.78101582014995</v>
      </c>
      <c r="M21" s="76">
        <v>0</v>
      </c>
      <c r="N21" s="41"/>
      <c r="O21" s="104"/>
      <c r="P21" s="18" t="s">
        <v>29</v>
      </c>
      <c r="Q21" s="67">
        <f>Q20+Q19+Q18</f>
        <v>609</v>
      </c>
      <c r="R21" s="68">
        <f>AVERAGE(R18:R20)</f>
        <v>2.8635967037001966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951</v>
      </c>
      <c r="F22" s="21">
        <v>951</v>
      </c>
      <c r="G22" s="12">
        <f si="3" t="shared"/>
        <v>0</v>
      </c>
      <c r="H22" s="13">
        <v>2.9484090847789202</v>
      </c>
      <c r="I22" s="11">
        <v>25</v>
      </c>
      <c r="J22" s="11">
        <v>143</v>
      </c>
      <c r="K22" s="13">
        <v>6.65034965034965</v>
      </c>
      <c r="L22" s="49">
        <v>297822.99020124302</v>
      </c>
      <c r="M22" s="76">
        <v>101011.420612813</v>
      </c>
      <c r="N22" s="41"/>
      <c r="O22" s="106" t="s">
        <v>20</v>
      </c>
      <c r="P22" s="11" t="s">
        <v>44</v>
      </c>
      <c r="Q22" s="69">
        <f>F2</f>
        <v>1404</v>
      </c>
      <c r="R22" s="13">
        <f>H2</f>
        <v>4.2856192910601401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518</v>
      </c>
      <c r="D23" s="22" t="s">
        <v>28</v>
      </c>
      <c r="E23" s="11">
        <v>192</v>
      </c>
      <c r="F23" s="11">
        <v>240</v>
      </c>
      <c r="G23" s="14">
        <f si="3" t="shared"/>
        <v>48</v>
      </c>
      <c r="H23" s="65">
        <v>3.82226791174666</v>
      </c>
      <c r="I23" s="11">
        <v>13</v>
      </c>
      <c r="J23" s="11">
        <v>48</v>
      </c>
      <c r="K23" s="13">
        <v>5</v>
      </c>
      <c r="L23" s="49">
        <v>106135.0535755</v>
      </c>
      <c r="M23" s="50">
        <v>27767.56</v>
      </c>
      <c r="N23" s="29"/>
      <c r="O23" s="107"/>
      <c r="P23" s="23" t="s">
        <v>26</v>
      </c>
      <c r="Q23" s="69">
        <f>F22</f>
        <v>951</v>
      </c>
      <c r="R23" s="13">
        <f>H22</f>
        <v>2.9484090847789202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101</v>
      </c>
      <c r="F24" s="11">
        <v>106</v>
      </c>
      <c r="G24" s="12">
        <f si="3" t="shared"/>
        <v>5</v>
      </c>
      <c r="H24" s="65">
        <v>3.1067572943336499</v>
      </c>
      <c r="I24" s="11">
        <v>19</v>
      </c>
      <c r="J24" s="11">
        <v>54</v>
      </c>
      <c r="K24" s="13">
        <v>1.9629629629629599</v>
      </c>
      <c r="L24" s="49">
        <v>34315.874100000001</v>
      </c>
      <c r="M24" s="50">
        <v>11045.56</v>
      </c>
      <c r="N24" s="29"/>
      <c r="O24" s="107"/>
      <c r="P24" s="23" t="s">
        <v>24</v>
      </c>
      <c r="Q24" s="69">
        <f>F17</f>
        <v>292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65</v>
      </c>
      <c r="F25" s="11">
        <v>54</v>
      </c>
      <c r="G25" s="12">
        <f si="3" t="shared"/>
        <v>-11</v>
      </c>
      <c r="H25" s="65">
        <v>2.6518697803564502</v>
      </c>
      <c r="I25" s="11">
        <v>19</v>
      </c>
      <c r="J25" s="11">
        <v>39</v>
      </c>
      <c r="K25" s="13">
        <v>1.3846153846153799</v>
      </c>
      <c r="L25" s="49">
        <v>20331.196119849999</v>
      </c>
      <c r="M25" s="50">
        <v>7666.74</v>
      </c>
      <c r="N25" s="29"/>
      <c r="O25" s="107"/>
      <c r="P25" s="23" t="s">
        <v>46</v>
      </c>
      <c r="Q25" s="69">
        <f>F27</f>
        <v>109</v>
      </c>
      <c r="R25" s="13">
        <f>H27</f>
        <v>3.0287274524726802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101</v>
      </c>
      <c r="F26" s="11">
        <v>118</v>
      </c>
      <c r="G26" s="12">
        <f si="3" t="shared"/>
        <v>17</v>
      </c>
      <c r="H26" s="75">
        <v>1.55261213015332</v>
      </c>
      <c r="I26" s="11">
        <v>30</v>
      </c>
      <c r="J26" s="11">
        <v>49</v>
      </c>
      <c r="K26" s="53">
        <v>2.4081632653061198</v>
      </c>
      <c r="L26" s="49">
        <v>35543.949495599998</v>
      </c>
      <c r="M26" s="50">
        <v>22893</v>
      </c>
      <c r="N26" s="29"/>
      <c r="O26" s="108"/>
      <c r="P26" s="18" t="s">
        <v>29</v>
      </c>
      <c r="Q26" s="51">
        <f>SUM(Q22:Q25)</f>
        <v>2756</v>
      </c>
      <c r="R26" s="71">
        <f>AVERAGE(R22:R25)</f>
        <v>3.2656889570779351</v>
      </c>
    </row>
    <row customFormat="1" customHeight="1" ht="18" r="27" s="1" spans="1:19" x14ac:dyDescent="0.15">
      <c r="A27" s="111"/>
      <c r="B27" s="23" t="s">
        <v>48</v>
      </c>
      <c r="C27" s="23">
        <f>F27</f>
        <v>109</v>
      </c>
      <c r="D27" s="22" t="s">
        <v>20</v>
      </c>
      <c r="E27" s="11">
        <v>121</v>
      </c>
      <c r="F27" s="11">
        <v>109</v>
      </c>
      <c r="G27" s="12">
        <f si="3" t="shared"/>
        <v>-12</v>
      </c>
      <c r="H27" s="53">
        <v>3.0287274524726802</v>
      </c>
      <c r="I27" s="11">
        <v>9</v>
      </c>
      <c r="J27" s="11">
        <v>78</v>
      </c>
      <c r="K27" s="53">
        <v>1.4</v>
      </c>
      <c r="L27" s="49">
        <v>38602.04</v>
      </c>
      <c r="M27" s="50">
        <v>12745.3</v>
      </c>
      <c r="N27" s="41"/>
      <c r="O27" s="11" t="s">
        <v>49</v>
      </c>
      <c r="P27" s="11" t="s">
        <v>43</v>
      </c>
      <c r="Q27" s="11">
        <f>F12</f>
        <v>285</v>
      </c>
      <c r="R27" s="13">
        <f>H12</f>
        <v>3.4911526801053698</v>
      </c>
    </row>
    <row customFormat="1" customHeight="1" ht="18" r="28" s="1" spans="1:19" x14ac:dyDescent="0.15">
      <c r="A28" s="111"/>
      <c r="B28" s="18"/>
      <c r="C28" s="18">
        <f ref="C28:G28" si="4" t="shared">SUM(C16:C27)</f>
        <v>3873</v>
      </c>
      <c r="D28" s="18"/>
      <c r="E28" s="18">
        <f si="4" t="shared"/>
        <v>3820</v>
      </c>
      <c r="F28" s="18">
        <f si="4" t="shared"/>
        <v>3873</v>
      </c>
      <c r="G28" s="24">
        <f si="4" t="shared"/>
        <v>53</v>
      </c>
      <c r="H28" s="20">
        <f>L28/M28</f>
        <v>2.7530208092193962</v>
      </c>
      <c r="I28" s="57">
        <f ref="I28:M28" si="5" t="shared">SUM(I16:I27)</f>
        <v>231</v>
      </c>
      <c r="J28" s="57">
        <f si="5" t="shared"/>
        <v>875</v>
      </c>
      <c r="K28" s="20"/>
      <c r="L28" s="58">
        <f si="5" t="shared"/>
        <v>1200846.9777787582</v>
      </c>
      <c r="M28" s="58">
        <f si="5" t="shared"/>
        <v>436192.48127632268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1.6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11732</v>
      </c>
      <c r="F29" s="25">
        <f si="6" t="shared"/>
        <v>11243</v>
      </c>
      <c r="G29" s="26">
        <f si="6" t="shared"/>
        <v>-489</v>
      </c>
      <c r="H29" s="13">
        <f>L29/M29</f>
        <v>3.2315531271455784</v>
      </c>
      <c r="I29" s="60">
        <f ref="I29:M29" si="7" t="shared">I28+I14</f>
        <v>435</v>
      </c>
      <c r="J29" s="60">
        <f si="7" t="shared"/>
        <v>2846</v>
      </c>
      <c r="K29" s="13"/>
      <c r="L29" s="50">
        <f si="7" t="shared"/>
        <v>3713247.882083687</v>
      </c>
      <c r="M29" s="50">
        <f si="7" t="shared"/>
        <v>1149059.828505307</v>
      </c>
      <c r="N29" s="29"/>
      <c r="O29" s="101"/>
      <c r="P29" s="11" t="s">
        <v>37</v>
      </c>
      <c r="Q29" s="51">
        <f>F26</f>
        <v>118</v>
      </c>
      <c r="R29" s="13">
        <f>H26</f>
        <v>1.55261213015332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6.3853127825401499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112</v>
      </c>
      <c r="R31" s="65">
        <f>H11</f>
        <v>9.1891866909879703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11243</v>
      </c>
      <c r="R32" s="1">
        <f>R31+R28+R27+R24+R23+R22+R30+R20+R19+R18+R16+R15+R14+R11+R10+R9+R7+R6+R4+R3+R2+R25+R29</f>
        <v>75.285599409724838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75.285599409724853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{1A6E2EA2-6927-4DFA-95C5-93A971592BEE}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{B266C158-88E8-4EFF-97B7-8F9E0080F754}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{2FAF95FB-6999-475D-BCC6-71D372E32D81}</x14:id>
        </ext>
      </extLst>
    </cfRule>
  </conditionalFormatting>
  <conditionalFormatting sqref="R30">
    <cfRule dxfId="261" priority="16" type="aboveAverage"/>
    <cfRule aboveAverage="0" dxfId="260" priority="15" type="aboveAverage"/>
  </conditionalFormatting>
  <conditionalFormatting sqref="R31">
    <cfRule dxfId="259" priority="2" type="aboveAverage"/>
    <cfRule aboveAverage="0" dxfId="25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{5BAC31D3-7527-4FD4-9697-0618A183891A}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{7B61D0E6-F9AE-43D3-B503-493E7BDD60C2}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{6E2A0A5A-2943-42FB-B7DD-72E8F0AE2FE6}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{996C837B-0ED7-4BAC-A8EC-10FCB95A9937}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{5F9E0726-5112-498F-9CA3-9D4DBDC85169}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{0CD464DA-D616-4530-A488-9F2E2E4D7782}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{524B5ADC-C2C6-498F-9823-B945097E7DD6}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{AD60B0DB-BB15-4396-8BC2-5025837AB255}</x14:id>
        </ext>
      </extLst>
    </cfRule>
  </conditionalFormatting>
  <conditionalFormatting sqref="R3:R4">
    <cfRule dxfId="257" priority="24" type="aboveAverage"/>
    <cfRule aboveAverage="0" dxfId="256" priority="23" type="aboveAverage"/>
  </conditionalFormatting>
  <conditionalFormatting sqref="R6:R7">
    <cfRule dxfId="255" priority="22" type="aboveAverage"/>
    <cfRule aboveAverage="0" dxfId="254" priority="21" type="aboveAverage"/>
  </conditionalFormatting>
  <conditionalFormatting sqref="R9:R12">
    <cfRule dxfId="253" priority="18" type="aboveAverage"/>
    <cfRule aboveAverage="0" dxfId="252" priority="17" type="aboveAverage"/>
  </conditionalFormatting>
  <conditionalFormatting sqref="R14:R16">
    <cfRule dxfId="251" priority="20" type="aboveAverage"/>
    <cfRule aboveAverage="0" dxfId="250" priority="19" type="aboveAverage"/>
  </conditionalFormatting>
  <conditionalFormatting sqref="R18:R21">
    <cfRule dxfId="249" priority="14" type="aboveAverage"/>
    <cfRule aboveAverage="0" dxfId="248" priority="13" type="aboveAverage"/>
  </conditionalFormatting>
  <conditionalFormatting sqref="R22:R25">
    <cfRule dxfId="247" priority="28" type="aboveAverage"/>
    <cfRule aboveAverage="0" dxfId="24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{302B59AE-8C01-49B8-93C6-15104139C54B}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A6E2EA2-6927-4DFA-95C5-93A971592B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266C158-88E8-4EFF-97B7-8F9E0080F75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FAF95FB-6999-475D-BCC6-71D372E32D8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BAC31D3-7527-4FD4-9697-0618A18389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B61D0E6-F9AE-43D3-B503-493E7BDD60C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E2A0A5A-2943-42FB-B7DD-72E8F0AE2FE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96C837B-0ED7-4BAC-A8EC-10FCB95A99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F9E0726-5112-498F-9CA3-9D4DBDC8516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0CD464DA-D616-4530-A488-9F2E2E4D778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24B5ADC-C2C6-498F-9823-B945097E7DD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60B0DB-BB15-4396-8BC2-5025837AB2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302B59AE-8C01-49B8-93C6-15104139C54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7"/>
  <sheetViews>
    <sheetView topLeftCell="A13" workbookViewId="0">
      <selection activeCell="L6" sqref="L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43420</v>
      </c>
      <c r="B2" s="11" t="s">
        <v>19</v>
      </c>
      <c r="C2" s="11">
        <f>F2</f>
        <v>1269</v>
      </c>
      <c r="D2" s="11" t="s">
        <v>20</v>
      </c>
      <c r="E2" s="11">
        <v>1404</v>
      </c>
      <c r="F2" s="11">
        <v>1269</v>
      </c>
      <c r="G2" s="12">
        <f ref="G2:G13" si="0" t="shared">F2-E2</f>
        <v>-135</v>
      </c>
      <c r="H2" s="13">
        <v>3.9196834977052299</v>
      </c>
      <c r="I2" s="21">
        <v>57</v>
      </c>
      <c r="J2" s="21">
        <v>480</v>
      </c>
      <c r="K2" s="13">
        <v>2.6437499999999998</v>
      </c>
      <c r="L2" s="49">
        <v>388013.38912133902</v>
      </c>
      <c r="M2" s="50">
        <v>98991</v>
      </c>
      <c r="N2" s="29"/>
      <c r="O2" s="104" t="s">
        <v>21</v>
      </c>
      <c r="P2" s="11" t="s">
        <v>22</v>
      </c>
      <c r="Q2" s="51">
        <f>F3</f>
        <v>3734</v>
      </c>
      <c r="R2" s="65">
        <f>H3</f>
        <v>3.3708546210031902</v>
      </c>
    </row>
    <row customFormat="1" customHeight="1" ht="18" r="3" s="1" spans="1:18" x14ac:dyDescent="0.15">
      <c r="A3" s="111"/>
      <c r="B3" s="104" t="s">
        <v>23</v>
      </c>
      <c r="C3" s="106">
        <f>F3+F4</f>
        <v>3907</v>
      </c>
      <c r="D3" s="11" t="s">
        <v>21</v>
      </c>
      <c r="E3" s="11">
        <v>3748</v>
      </c>
      <c r="F3" s="11">
        <v>3734</v>
      </c>
      <c r="G3" s="14">
        <f si="0" t="shared"/>
        <v>-14</v>
      </c>
      <c r="H3" s="13">
        <v>3.3708546210031902</v>
      </c>
      <c r="I3" s="11">
        <v>79</v>
      </c>
      <c r="J3" s="11">
        <v>669</v>
      </c>
      <c r="K3" s="13">
        <v>5.5814648729446903</v>
      </c>
      <c r="L3" s="1">
        <v>1188724.2871999999</v>
      </c>
      <c r="M3" s="50">
        <v>358657.929021038</v>
      </c>
      <c r="N3" s="41"/>
      <c r="O3" s="104"/>
      <c r="P3" s="11" t="s">
        <v>24</v>
      </c>
      <c r="Q3" s="51">
        <f>F16</f>
        <v>661</v>
      </c>
      <c r="R3" s="13">
        <f>H16</f>
        <v>2.17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236</v>
      </c>
      <c r="F4" s="11">
        <v>173</v>
      </c>
      <c r="G4" s="14">
        <f si="0" t="shared"/>
        <v>-63</v>
      </c>
      <c r="H4" s="13">
        <v>3.6593675594808102</v>
      </c>
      <c r="I4" s="11">
        <v>0</v>
      </c>
      <c r="J4" s="11">
        <v>30</v>
      </c>
      <c r="K4" s="13">
        <v>5.7666666666666702</v>
      </c>
      <c r="L4" s="49">
        <v>91175.438557499801</v>
      </c>
      <c r="M4" s="50">
        <v>17997.400000000001</v>
      </c>
      <c r="N4" s="41"/>
      <c r="O4" s="104"/>
      <c r="P4" s="11" t="s">
        <v>26</v>
      </c>
      <c r="Q4" s="66">
        <f>F18</f>
        <v>828</v>
      </c>
      <c r="R4" s="55">
        <f>H18</f>
        <v>2.6163818653752502</v>
      </c>
    </row>
    <row customFormat="1" customHeight="1" ht="18" r="5" s="1" spans="1:18" x14ac:dyDescent="0.15">
      <c r="A5" s="111"/>
      <c r="B5" s="106" t="s">
        <v>27</v>
      </c>
      <c r="C5" s="106">
        <f>F5+F6+F7</f>
        <v>296</v>
      </c>
      <c r="D5" s="11" t="s">
        <v>28</v>
      </c>
      <c r="E5" s="11">
        <v>222</v>
      </c>
      <c r="F5" s="11">
        <v>200</v>
      </c>
      <c r="G5" s="12">
        <f si="0" t="shared"/>
        <v>-22</v>
      </c>
      <c r="H5" s="13">
        <v>2.5299999999999998</v>
      </c>
      <c r="I5" s="11">
        <v>16</v>
      </c>
      <c r="J5" s="11">
        <v>135</v>
      </c>
      <c r="K5" s="13">
        <v>1.48</v>
      </c>
      <c r="L5" s="1">
        <v>91104.81</v>
      </c>
      <c r="M5" s="50">
        <v>35954.199999999997</v>
      </c>
      <c r="N5" s="29"/>
      <c r="O5" s="104"/>
      <c r="P5" s="18" t="s">
        <v>29</v>
      </c>
      <c r="Q5" s="67">
        <f>SUM(Q2:Q4)</f>
        <v>5223</v>
      </c>
      <c r="R5" s="68">
        <f>AVERAGE(R2:R4)</f>
        <v>2.7190788287928136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58</v>
      </c>
      <c r="G6" s="12">
        <f si="0" t="shared"/>
        <v>18</v>
      </c>
      <c r="H6" s="13">
        <v>3.86</v>
      </c>
      <c r="I6" s="11">
        <v>1</v>
      </c>
      <c r="J6" s="11">
        <v>36</v>
      </c>
      <c r="K6" s="13">
        <v>1.61</v>
      </c>
      <c r="L6" s="49">
        <v>10692.55</v>
      </c>
      <c r="M6" s="50">
        <v>2771.74</v>
      </c>
      <c r="N6" s="29"/>
      <c r="O6" s="104" t="s">
        <v>25</v>
      </c>
      <c r="P6" s="11" t="s">
        <v>22</v>
      </c>
      <c r="Q6" s="51">
        <f>F4</f>
        <v>173</v>
      </c>
      <c r="R6" s="13">
        <f>H4</f>
        <v>3.6593675594808102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47</v>
      </c>
      <c r="F7" s="11">
        <v>38</v>
      </c>
      <c r="G7" s="12">
        <f si="0" t="shared"/>
        <v>-9</v>
      </c>
      <c r="H7" s="13">
        <v>1.57</v>
      </c>
      <c r="I7" s="11">
        <v>4</v>
      </c>
      <c r="J7" s="11">
        <v>41</v>
      </c>
      <c r="K7" s="13">
        <v>0.93</v>
      </c>
      <c r="L7" s="49">
        <v>13920.1</v>
      </c>
      <c r="M7" s="50">
        <v>8887.24</v>
      </c>
      <c r="O7" s="104"/>
      <c r="P7" s="11" t="s">
        <v>26</v>
      </c>
      <c r="Q7" s="66">
        <f>F19</f>
        <v>84</v>
      </c>
      <c r="R7" s="56">
        <f>H19</f>
        <v>2.9433670396465899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1361</v>
      </c>
      <c r="D8" s="11" t="s">
        <v>33</v>
      </c>
      <c r="E8" s="11">
        <v>734</v>
      </c>
      <c r="F8" s="11">
        <v>800</v>
      </c>
      <c r="G8" s="14">
        <f si="0" t="shared"/>
        <v>66</v>
      </c>
      <c r="H8" s="13">
        <v>4.3985701035294396</v>
      </c>
      <c r="I8" s="11">
        <v>36</v>
      </c>
      <c r="J8" s="11">
        <v>256</v>
      </c>
      <c r="K8" s="13">
        <v>3.125</v>
      </c>
      <c r="L8" s="49">
        <v>246122.43</v>
      </c>
      <c r="M8" s="50">
        <v>55955.1</v>
      </c>
      <c r="N8" s="29"/>
      <c r="O8" s="104"/>
      <c r="P8" s="18" t="s">
        <v>29</v>
      </c>
      <c r="Q8" s="67">
        <f>SUM(Q6:Q7)</f>
        <v>257</v>
      </c>
      <c r="R8" s="68">
        <f>AVERAGE(R6:R7)</f>
        <v>3.3013672995637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139</v>
      </c>
      <c r="F9" s="11">
        <v>187</v>
      </c>
      <c r="G9" s="14">
        <f si="0" t="shared"/>
        <v>48</v>
      </c>
      <c r="H9" s="13">
        <v>4.0372274614571797</v>
      </c>
      <c r="I9" s="11">
        <v>24</v>
      </c>
      <c r="J9" s="11">
        <v>96</v>
      </c>
      <c r="K9" s="13">
        <v>1.9479166666666701</v>
      </c>
      <c r="L9" s="49">
        <v>61247.93</v>
      </c>
      <c r="M9" s="50">
        <v>15170.79</v>
      </c>
      <c r="N9" s="29"/>
      <c r="O9" s="105" t="s">
        <v>31</v>
      </c>
      <c r="P9" s="11" t="s">
        <v>34</v>
      </c>
      <c r="Q9" s="66">
        <f>F9</f>
        <v>187</v>
      </c>
      <c r="R9" s="65">
        <f>H9</f>
        <v>4.0372274614571797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256</v>
      </c>
      <c r="F10" s="11">
        <v>282</v>
      </c>
      <c r="G10" s="14">
        <f si="0" t="shared"/>
        <v>26</v>
      </c>
      <c r="H10" s="13">
        <v>6.8009334586746499</v>
      </c>
      <c r="I10" s="11">
        <v>21</v>
      </c>
      <c r="J10" s="11">
        <v>118</v>
      </c>
      <c r="K10" s="13">
        <v>2.3898305084745801</v>
      </c>
      <c r="L10" s="49">
        <v>166901.64000000001</v>
      </c>
      <c r="M10" s="50">
        <v>24540.99</v>
      </c>
      <c r="N10" s="29"/>
      <c r="O10" s="105"/>
      <c r="P10" s="11" t="s">
        <v>26</v>
      </c>
      <c r="Q10" s="66">
        <f>F20</f>
        <v>422</v>
      </c>
      <c r="R10" s="56">
        <f>H20</f>
        <v>2.7137454719377501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112</v>
      </c>
      <c r="F11" s="11">
        <v>92</v>
      </c>
      <c r="G11" s="14">
        <f si="0" t="shared"/>
        <v>-20</v>
      </c>
      <c r="H11" s="13">
        <v>9.8219660163412197</v>
      </c>
      <c r="I11" s="11">
        <v>4</v>
      </c>
      <c r="J11" s="11">
        <v>32</v>
      </c>
      <c r="K11" s="13">
        <v>2.875</v>
      </c>
      <c r="L11" s="1">
        <v>69746.37</v>
      </c>
      <c r="M11" s="50">
        <v>7101.06</v>
      </c>
      <c r="N11" s="29"/>
      <c r="O11" s="105"/>
      <c r="P11" s="11" t="s">
        <v>37</v>
      </c>
      <c r="Q11" s="69">
        <f>F25</f>
        <v>54</v>
      </c>
      <c r="R11" s="65">
        <f>H25</f>
        <v>2.14220761119544</v>
      </c>
    </row>
    <row customFormat="1" customHeight="1" ht="18" r="12" s="1" spans="1:18" x14ac:dyDescent="0.15">
      <c r="A12" s="111"/>
      <c r="B12" s="106" t="s">
        <v>38</v>
      </c>
      <c r="C12" s="106">
        <f>F12+F13</f>
        <v>392</v>
      </c>
      <c r="D12" s="11" t="s">
        <v>39</v>
      </c>
      <c r="E12" s="11">
        <v>285</v>
      </c>
      <c r="F12" s="11">
        <v>258</v>
      </c>
      <c r="G12" s="12">
        <f si="0" t="shared"/>
        <v>-27</v>
      </c>
      <c r="H12" s="16">
        <v>3.0344035106449101</v>
      </c>
      <c r="I12" s="11">
        <v>10</v>
      </c>
      <c r="J12" s="11">
        <v>57</v>
      </c>
      <c r="K12" s="13">
        <v>4.5263157894736796</v>
      </c>
      <c r="L12" s="49">
        <v>136207.69200000001</v>
      </c>
      <c r="M12" s="50">
        <v>44887.7980539415</v>
      </c>
      <c r="N12" s="29"/>
      <c r="O12" s="105"/>
      <c r="P12" s="11" t="s">
        <v>40</v>
      </c>
      <c r="Q12" s="69">
        <f>F7</f>
        <v>38</v>
      </c>
      <c r="R12" s="65">
        <f>H7</f>
        <v>1.57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147</v>
      </c>
      <c r="F13" s="11">
        <v>134</v>
      </c>
      <c r="G13" s="12">
        <f si="0" t="shared"/>
        <v>-13</v>
      </c>
      <c r="H13" s="16">
        <v>2.6384501682018899</v>
      </c>
      <c r="I13" s="11">
        <v>5</v>
      </c>
      <c r="J13" s="11">
        <v>28</v>
      </c>
      <c r="K13" s="13">
        <v>4.78571428571429</v>
      </c>
      <c r="L13" s="49">
        <v>65747.711308500002</v>
      </c>
      <c r="M13" s="50">
        <v>24919.065025702999</v>
      </c>
      <c r="N13" s="29"/>
      <c r="O13" s="105"/>
      <c r="P13" s="18" t="s">
        <v>29</v>
      </c>
      <c r="Q13" s="51">
        <f>SUM(Q9:Q12)</f>
        <v>701</v>
      </c>
      <c r="R13" s="68">
        <f>AVERAGE(R9:R11)</f>
        <v>2.9643935148634566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7225</v>
      </c>
      <c r="D14" s="18"/>
      <c r="E14" s="18">
        <f si="1" t="shared"/>
        <v>7370</v>
      </c>
      <c r="F14" s="18">
        <f si="1" t="shared"/>
        <v>7225</v>
      </c>
      <c r="G14" s="19">
        <f si="1" t="shared"/>
        <v>-145</v>
      </c>
      <c r="H14" s="20">
        <f>L14/M14</f>
        <v>3.6353544287728679</v>
      </c>
      <c r="I14" s="18">
        <f>SUM(I3:I13)</f>
        <v>200</v>
      </c>
      <c r="J14" s="18">
        <f ref="J14:M14" si="2" t="shared">SUM(J2:J13)</f>
        <v>1978</v>
      </c>
      <c r="K14" s="20"/>
      <c r="L14" s="72">
        <f si="2" t="shared"/>
        <v>2529604.3481873386</v>
      </c>
      <c r="M14" s="58">
        <f si="2" t="shared"/>
        <v>695834.31210068264</v>
      </c>
      <c r="N14" s="29"/>
      <c r="O14" s="104" t="s">
        <v>33</v>
      </c>
      <c r="P14" s="11" t="s">
        <v>34</v>
      </c>
      <c r="Q14" s="69">
        <f>F8</f>
        <v>800</v>
      </c>
      <c r="R14" s="65">
        <f>H8</f>
        <v>4.3985701035294396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10">
        <v>43420</v>
      </c>
      <c r="B16" s="102" t="s">
        <v>41</v>
      </c>
      <c r="C16" s="102">
        <f>F16+F17</f>
        <v>900</v>
      </c>
      <c r="D16" s="11" t="s">
        <v>21</v>
      </c>
      <c r="E16" s="21">
        <v>728</v>
      </c>
      <c r="F16" s="21">
        <v>661</v>
      </c>
      <c r="G16" s="12">
        <f ref="G16:G27" si="3" t="shared">F16-E16</f>
        <v>-67</v>
      </c>
      <c r="H16" s="13">
        <v>2.17</v>
      </c>
      <c r="I16" s="11">
        <v>0</v>
      </c>
      <c r="J16" s="11">
        <v>149</v>
      </c>
      <c r="K16" s="13">
        <v>4.4000000000000004</v>
      </c>
      <c r="L16" s="49">
        <v>175235.5</v>
      </c>
      <c r="M16" s="50">
        <v>66073.461299999995</v>
      </c>
      <c r="N16" s="29"/>
      <c r="O16" s="104"/>
      <c r="P16" s="11" t="s">
        <v>37</v>
      </c>
      <c r="Q16" s="69">
        <f>F24</f>
        <v>106</v>
      </c>
      <c r="R16" s="65">
        <f>H24</f>
        <v>3.1700851386000899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292</v>
      </c>
      <c r="F17" s="21">
        <v>239</v>
      </c>
      <c r="G17" s="12">
        <f si="3" t="shared"/>
        <v>-53</v>
      </c>
      <c r="H17" s="13">
        <v>2.7</v>
      </c>
      <c r="I17" s="11">
        <v>0</v>
      </c>
      <c r="J17" s="11">
        <v>59</v>
      </c>
      <c r="K17" s="13">
        <v>4.0999999999999996</v>
      </c>
      <c r="L17" s="49">
        <v>75219.27</v>
      </c>
      <c r="M17" s="50">
        <v>28199.694599999999</v>
      </c>
      <c r="N17" s="29"/>
      <c r="O17" s="104"/>
      <c r="P17" s="18" t="s">
        <v>29</v>
      </c>
      <c r="Q17" s="51">
        <f>SUM(Q14:Q16)</f>
        <v>906</v>
      </c>
      <c r="R17" s="68">
        <f>AVERAGE(R14:R16)</f>
        <v>2.5228850807098433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2223</v>
      </c>
      <c r="D18" s="11" t="s">
        <v>21</v>
      </c>
      <c r="E18" s="21">
        <v>804</v>
      </c>
      <c r="F18" s="21">
        <v>828</v>
      </c>
      <c r="G18" s="12">
        <f si="3" t="shared"/>
        <v>24</v>
      </c>
      <c r="H18" s="13">
        <v>2.6163818653752502</v>
      </c>
      <c r="I18" s="11">
        <v>18</v>
      </c>
      <c r="J18" s="11">
        <v>121</v>
      </c>
      <c r="K18" s="13">
        <v>6.8429752066115697</v>
      </c>
      <c r="L18" s="49">
        <v>245979.432592125</v>
      </c>
      <c r="M18" s="50">
        <v>94015.111420612797</v>
      </c>
      <c r="N18" s="41"/>
      <c r="O18" s="104" t="s">
        <v>28</v>
      </c>
      <c r="P18" s="11" t="s">
        <v>40</v>
      </c>
      <c r="Q18" s="67">
        <f>F5</f>
        <v>200</v>
      </c>
      <c r="R18" s="13">
        <f>H5</f>
        <v>2.5299999999999998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80</v>
      </c>
      <c r="F19" s="21">
        <v>84</v>
      </c>
      <c r="G19" s="14">
        <f si="3" t="shared"/>
        <v>4</v>
      </c>
      <c r="H19" s="13">
        <v>2.9433670396465899</v>
      </c>
      <c r="I19" s="11">
        <v>18</v>
      </c>
      <c r="J19" s="11">
        <v>33</v>
      </c>
      <c r="K19" s="13">
        <v>2.5454545454545499</v>
      </c>
      <c r="L19" s="49">
        <v>37923.521565140101</v>
      </c>
      <c r="M19" s="76">
        <v>12884.401114206101</v>
      </c>
      <c r="N19" s="41"/>
      <c r="O19" s="104"/>
      <c r="P19" s="11" t="s">
        <v>43</v>
      </c>
      <c r="Q19" s="67">
        <f>F13</f>
        <v>134</v>
      </c>
      <c r="R19" s="13">
        <f>H13</f>
        <v>2.6384501682018899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389</v>
      </c>
      <c r="F20" s="21">
        <v>422</v>
      </c>
      <c r="G20" s="14">
        <f si="3" t="shared"/>
        <v>33</v>
      </c>
      <c r="H20" s="13">
        <v>2.7137454719377501</v>
      </c>
      <c r="I20" s="11">
        <v>17</v>
      </c>
      <c r="J20" s="11">
        <v>98</v>
      </c>
      <c r="K20" s="13">
        <v>4.3061224489795897</v>
      </c>
      <c r="L20" s="49">
        <v>127739.174219537</v>
      </c>
      <c r="M20" s="76">
        <v>47071.169916434497</v>
      </c>
      <c r="N20" s="41"/>
      <c r="O20" s="104"/>
      <c r="P20" s="11" t="s">
        <v>37</v>
      </c>
      <c r="Q20" s="70">
        <f>F23</f>
        <v>233</v>
      </c>
      <c r="R20" s="65">
        <f>H23</f>
        <v>3.1522425012633102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2</v>
      </c>
      <c r="F21" s="21">
        <v>0</v>
      </c>
      <c r="G21" s="14">
        <f si="3" t="shared"/>
        <v>-2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567</v>
      </c>
      <c r="R21" s="68">
        <f>AVERAGE(R18:R20)</f>
        <v>2.7735642231550663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951</v>
      </c>
      <c r="F22" s="21">
        <v>889</v>
      </c>
      <c r="G22" s="12">
        <f si="3" t="shared"/>
        <v>-62</v>
      </c>
      <c r="H22" s="13">
        <v>2.9480195005327001</v>
      </c>
      <c r="I22" s="11">
        <v>23</v>
      </c>
      <c r="J22" s="11">
        <v>128</v>
      </c>
      <c r="K22" s="13">
        <v>6.9453125</v>
      </c>
      <c r="L22" s="49">
        <v>282033.08397429099</v>
      </c>
      <c r="M22" s="76">
        <v>95668.662952646206</v>
      </c>
      <c r="N22" s="41"/>
      <c r="O22" s="106" t="s">
        <v>20</v>
      </c>
      <c r="P22" s="11" t="s">
        <v>44</v>
      </c>
      <c r="Q22" s="69">
        <f>F2</f>
        <v>1269</v>
      </c>
      <c r="R22" s="13">
        <f>H2</f>
        <v>3.9196834977052299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528</v>
      </c>
      <c r="D23" s="22" t="s">
        <v>28</v>
      </c>
      <c r="E23" s="11">
        <v>240</v>
      </c>
      <c r="F23" s="11">
        <v>233</v>
      </c>
      <c r="G23" s="14">
        <f si="3" t="shared"/>
        <v>-7</v>
      </c>
      <c r="H23" s="65">
        <v>3.1522425012633102</v>
      </c>
      <c r="I23" s="11">
        <v>10</v>
      </c>
      <c r="J23" s="11">
        <v>51</v>
      </c>
      <c r="K23" s="13">
        <v>4.5686274509803901</v>
      </c>
      <c r="L23" s="49">
        <v>104237.94524025</v>
      </c>
      <c r="M23" s="50">
        <v>33067.870000000003</v>
      </c>
      <c r="N23" s="29"/>
      <c r="O23" s="107"/>
      <c r="P23" s="23" t="s">
        <v>26</v>
      </c>
      <c r="Q23" s="69">
        <f>F22</f>
        <v>889</v>
      </c>
      <c r="R23" s="13">
        <f>H22</f>
        <v>2.9480195005327001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106</v>
      </c>
      <c r="F24" s="11">
        <v>106</v>
      </c>
      <c r="G24" s="12">
        <f si="3" t="shared"/>
        <v>0</v>
      </c>
      <c r="H24" s="65">
        <v>3.1700851386000899</v>
      </c>
      <c r="I24" s="11">
        <v>15</v>
      </c>
      <c r="J24" s="11">
        <v>59</v>
      </c>
      <c r="K24" s="13">
        <v>1.79661016949153</v>
      </c>
      <c r="L24" s="49">
        <v>35841.838499999998</v>
      </c>
      <c r="M24" s="50">
        <v>11306.27</v>
      </c>
      <c r="N24" s="29"/>
      <c r="O24" s="107"/>
      <c r="P24" s="23" t="s">
        <v>24</v>
      </c>
      <c r="Q24" s="69">
        <f>F17</f>
        <v>239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54</v>
      </c>
      <c r="G25" s="12">
        <f si="3" t="shared"/>
        <v>0</v>
      </c>
      <c r="H25" s="65">
        <v>2.14220761119544</v>
      </c>
      <c r="I25" s="11">
        <v>15</v>
      </c>
      <c r="J25" s="11">
        <v>42</v>
      </c>
      <c r="K25" s="13">
        <v>1.28571428571429</v>
      </c>
      <c r="L25" s="49">
        <v>17571.350820449999</v>
      </c>
      <c r="M25" s="50">
        <v>8202.4500000000007</v>
      </c>
      <c r="N25" s="29"/>
      <c r="O25" s="107"/>
      <c r="P25" s="23" t="s">
        <v>46</v>
      </c>
      <c r="Q25" s="69">
        <f>F27</f>
        <v>109</v>
      </c>
      <c r="R25" s="13">
        <f>H27</f>
        <v>3.1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118</v>
      </c>
      <c r="F26" s="11">
        <v>135</v>
      </c>
      <c r="G26" s="12">
        <f si="3" t="shared"/>
        <v>17</v>
      </c>
      <c r="H26" s="75">
        <v>1.9719290132734899</v>
      </c>
      <c r="I26" s="11">
        <v>13</v>
      </c>
      <c r="J26" s="11">
        <v>40</v>
      </c>
      <c r="K26" s="53">
        <v>3.375</v>
      </c>
      <c r="L26" s="49">
        <v>43425.485502376498</v>
      </c>
      <c r="M26" s="50">
        <v>22021.83</v>
      </c>
      <c r="N26" s="29"/>
      <c r="O26" s="108"/>
      <c r="P26" s="18" t="s">
        <v>29</v>
      </c>
      <c r="Q26" s="51">
        <f>SUM(Q22:Q25)</f>
        <v>2506</v>
      </c>
      <c r="R26" s="71">
        <f>AVERAGE(R22:R25)</f>
        <v>3.1669257495594825</v>
      </c>
    </row>
    <row customFormat="1" customHeight="1" ht="18" r="27" s="1" spans="1:19" x14ac:dyDescent="0.15">
      <c r="A27" s="111"/>
      <c r="B27" s="23" t="s">
        <v>48</v>
      </c>
      <c r="C27" s="23">
        <f>F27</f>
        <v>109</v>
      </c>
      <c r="D27" s="22" t="s">
        <v>20</v>
      </c>
      <c r="E27" s="11">
        <v>109</v>
      </c>
      <c r="F27" s="11">
        <v>109</v>
      </c>
      <c r="G27" s="12">
        <f si="3" t="shared"/>
        <v>0</v>
      </c>
      <c r="H27" s="53">
        <v>3.1</v>
      </c>
      <c r="I27" s="11">
        <v>11</v>
      </c>
      <c r="J27" s="11">
        <v>88</v>
      </c>
      <c r="K27" s="53">
        <v>1.24</v>
      </c>
      <c r="L27" s="49">
        <v>37729.879999999997</v>
      </c>
      <c r="M27" s="50">
        <v>12140.93</v>
      </c>
      <c r="N27" s="41"/>
      <c r="O27" s="11" t="s">
        <v>49</v>
      </c>
      <c r="P27" s="11" t="s">
        <v>43</v>
      </c>
      <c r="Q27" s="11">
        <f>F12</f>
        <v>258</v>
      </c>
      <c r="R27" s="13">
        <f>H12</f>
        <v>3.0344035106449101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3760</v>
      </c>
      <c r="D28" s="18"/>
      <c r="E28" s="18">
        <f si="4" t="shared"/>
        <v>3873</v>
      </c>
      <c r="F28" s="18">
        <f si="4" t="shared"/>
        <v>3760</v>
      </c>
      <c r="G28" s="24">
        <f si="4" t="shared"/>
        <v>-113</v>
      </c>
      <c r="H28" s="20">
        <f>L28/M28</f>
        <v>2.7468510325279034</v>
      </c>
      <c r="I28" s="57">
        <f ref="I28:M28" si="5" t="shared">SUM(I16:I27)</f>
        <v>140</v>
      </c>
      <c r="J28" s="57">
        <f si="5" t="shared"/>
        <v>868</v>
      </c>
      <c r="K28" s="20"/>
      <c r="L28" s="58">
        <f si="5" t="shared"/>
        <v>1182936.4824141697</v>
      </c>
      <c r="M28" s="58">
        <f si="5" t="shared"/>
        <v>430651.8513038996</v>
      </c>
      <c r="N28"/>
      <c r="O28" s="101" t="s">
        <v>30</v>
      </c>
      <c r="P28" s="11" t="s">
        <v>40</v>
      </c>
      <c r="Q28" s="51">
        <f>F6</f>
        <v>58</v>
      </c>
      <c r="R28" s="13">
        <f>H7</f>
        <v>1.57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11243</v>
      </c>
      <c r="F29" s="25">
        <f si="6" t="shared"/>
        <v>10985</v>
      </c>
      <c r="G29" s="26">
        <f si="6" t="shared"/>
        <v>-258</v>
      </c>
      <c r="H29" s="13">
        <f>L29/M29</f>
        <v>3.2956825846676052</v>
      </c>
      <c r="I29" s="60">
        <f ref="I29:M29" si="7" t="shared">I28+I14</f>
        <v>340</v>
      </c>
      <c r="J29" s="60">
        <f si="7" t="shared"/>
        <v>2846</v>
      </c>
      <c r="K29" s="13"/>
      <c r="L29" s="50">
        <f si="7" t="shared"/>
        <v>3712540.8306015083</v>
      </c>
      <c r="M29" s="50">
        <f si="7" t="shared"/>
        <v>1126486.1634045823</v>
      </c>
      <c r="N29" s="29"/>
      <c r="O29" s="101"/>
      <c r="P29" s="11" t="s">
        <v>37</v>
      </c>
      <c r="Q29" s="51">
        <f>F26</f>
        <v>135</v>
      </c>
      <c r="R29" s="13">
        <f>H26</f>
        <v>1.9719290132734899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282</v>
      </c>
      <c r="R30" s="65">
        <f>H10</f>
        <v>6.8009334586746499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92</v>
      </c>
      <c r="R31" s="65">
        <f>H11</f>
        <v>9.8219660163412197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10985</v>
      </c>
      <c r="R32" s="1">
        <f>R31+R28+R27+R24+R23+R22+R30+R20+R19+R18+R16+R15+R14+R11+R10+R9+R7+R6+R4+R3+R2+R25+R29</f>
        <v>75.409434538863138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75.409434538863152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{4725F6E6-9A68-49F0-95A2-1C01A13BFE8F}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{FEE97B40-5F4E-49C7-B3D2-D44982F3EC75}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{E1488E99-9D9A-40CD-A33F-FD3484D0239F}</x14:id>
        </ext>
      </extLst>
    </cfRule>
  </conditionalFormatting>
  <conditionalFormatting sqref="R30">
    <cfRule dxfId="245" priority="16" type="aboveAverage"/>
    <cfRule aboveAverage="0" dxfId="244" priority="15" type="aboveAverage"/>
  </conditionalFormatting>
  <conditionalFormatting sqref="R31">
    <cfRule dxfId="243" priority="2" type="aboveAverage"/>
    <cfRule aboveAverage="0" dxfId="24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{D91226EE-F664-43AC-ABF1-805C705C8743}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{837E6DDE-0087-4A5B-BBD1-8A9A9F653951}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{664BEBAE-2AE7-424C-9DE5-D9DCB4E204E8}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{DD55595A-91BF-4EAC-B996-F29C75B53703}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{90EE09C4-D5C8-4E9A-B661-9CE4F1699D49}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{1B117A5F-5DA0-49E5-A034-1FD3C87EA6E7}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{BEB39D0C-1053-47B2-8025-E3C62BBF0924}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{06567738-3763-4395-B942-098B7D6A8D96}</x14:id>
        </ext>
      </extLst>
    </cfRule>
  </conditionalFormatting>
  <conditionalFormatting sqref="R3:R4">
    <cfRule dxfId="241" priority="24" type="aboveAverage"/>
    <cfRule aboveAverage="0" dxfId="240" priority="23" type="aboveAverage"/>
  </conditionalFormatting>
  <conditionalFormatting sqref="R6:R7">
    <cfRule dxfId="239" priority="22" type="aboveAverage"/>
    <cfRule aboveAverage="0" dxfId="238" priority="21" type="aboveAverage"/>
  </conditionalFormatting>
  <conditionalFormatting sqref="R9:R12">
    <cfRule dxfId="237" priority="18" type="aboveAverage"/>
    <cfRule aboveAverage="0" dxfId="236" priority="17" type="aboveAverage"/>
  </conditionalFormatting>
  <conditionalFormatting sqref="R14:R16">
    <cfRule dxfId="235" priority="20" type="aboveAverage"/>
    <cfRule aboveAverage="0" dxfId="234" priority="19" type="aboveAverage"/>
  </conditionalFormatting>
  <conditionalFormatting sqref="R18:R21">
    <cfRule dxfId="233" priority="14" type="aboveAverage"/>
    <cfRule aboveAverage="0" dxfId="232" priority="13" type="aboveAverage"/>
  </conditionalFormatting>
  <conditionalFormatting sqref="R22:R25">
    <cfRule dxfId="231" priority="28" type="aboveAverage"/>
    <cfRule aboveAverage="0" dxfId="23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{1BAB985E-4D07-4C29-A992-EB89C1EFF904}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725F6E6-9A68-49F0-95A2-1C01A13BFE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EE97B40-5F4E-49C7-B3D2-D44982F3EC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1488E99-9D9A-40CD-A33F-FD3484D0239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91226EE-F664-43AC-ABF1-805C705C874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37E6DDE-0087-4A5B-BBD1-8A9A9F65395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64BEBAE-2AE7-424C-9DE5-D9DCB4E204E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D55595A-91BF-4EAC-B996-F29C75B5370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0EE09C4-D5C8-4E9A-B661-9CE4F1699D4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B117A5F-5DA0-49E5-A034-1FD3C87EA6E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B39D0C-1053-47B2-8025-E3C62BBF0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567738-3763-4395-B942-098B7D6A8D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1BAB985E-4D07-4C29-A992-EB89C1EFF90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57"/>
  <sheetViews>
    <sheetView topLeftCell="C13" workbookViewId="0">
      <selection activeCell="M18" sqref="M18:M2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43421</v>
      </c>
      <c r="B2" s="11" t="s">
        <v>19</v>
      </c>
      <c r="C2" s="11">
        <f>F2</f>
        <v>1368</v>
      </c>
      <c r="D2" s="11" t="s">
        <v>20</v>
      </c>
      <c r="E2" s="11">
        <v>1269</v>
      </c>
      <c r="F2" s="11">
        <v>1368</v>
      </c>
      <c r="G2" s="12">
        <f ref="G2:G13" si="0" t="shared">F2-E2</f>
        <v>99</v>
      </c>
      <c r="H2" s="13">
        <v>4.0217494471113602</v>
      </c>
      <c r="I2" s="21">
        <v>0</v>
      </c>
      <c r="J2" s="21">
        <v>480</v>
      </c>
      <c r="K2" s="13">
        <v>2.85</v>
      </c>
      <c r="L2" s="49">
        <v>405812.97100000002</v>
      </c>
      <c r="M2" s="50">
        <v>100904.588</v>
      </c>
      <c r="N2" s="29"/>
      <c r="O2" s="104" t="s">
        <v>21</v>
      </c>
      <c r="P2" s="11" t="s">
        <v>22</v>
      </c>
      <c r="Q2" s="51">
        <f>F3</f>
        <v>3749</v>
      </c>
      <c r="R2" s="65">
        <f>H3</f>
        <v>3.3113846756246899</v>
      </c>
    </row>
    <row customFormat="1" customHeight="1" ht="18" r="3" s="1" spans="1:18" x14ac:dyDescent="0.15">
      <c r="A3" s="111"/>
      <c r="B3" s="104" t="s">
        <v>23</v>
      </c>
      <c r="C3" s="106">
        <f>F3+F4</f>
        <v>3935</v>
      </c>
      <c r="D3" s="11" t="s">
        <v>21</v>
      </c>
      <c r="E3" s="11">
        <v>3734</v>
      </c>
      <c r="F3" s="11">
        <v>3749</v>
      </c>
      <c r="G3" s="14">
        <f si="0" t="shared"/>
        <v>15</v>
      </c>
      <c r="H3" s="13">
        <v>3.3113846756246899</v>
      </c>
      <c r="I3" s="11">
        <v>0</v>
      </c>
      <c r="J3" s="11">
        <v>593</v>
      </c>
      <c r="K3" s="13">
        <v>6.3220910623946001</v>
      </c>
      <c r="L3" s="1">
        <v>1193534.6742</v>
      </c>
      <c r="M3" s="50">
        <v>360433.71311876999</v>
      </c>
      <c r="N3" s="41"/>
      <c r="O3" s="104"/>
      <c r="P3" s="11" t="s">
        <v>24</v>
      </c>
      <c r="Q3" s="51">
        <f>F16</f>
        <v>716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173</v>
      </c>
      <c r="F4" s="11">
        <v>186</v>
      </c>
      <c r="G4" s="14">
        <f si="0" t="shared"/>
        <v>13</v>
      </c>
      <c r="H4" s="13">
        <v>4.0774642791563496</v>
      </c>
      <c r="I4" s="11">
        <v>0</v>
      </c>
      <c r="J4" s="11">
        <v>29</v>
      </c>
      <c r="K4" s="13">
        <v>6.4137931034482802</v>
      </c>
      <c r="L4" s="49">
        <v>69615.036933749798</v>
      </c>
      <c r="M4" s="50">
        <v>17073.12</v>
      </c>
      <c r="N4" s="41"/>
      <c r="O4" s="104"/>
      <c r="P4" s="11" t="s">
        <v>26</v>
      </c>
      <c r="Q4" s="66">
        <f>F18</f>
        <v>972</v>
      </c>
      <c r="R4" s="55">
        <f>H18</f>
        <v>2.7882916456758098</v>
      </c>
    </row>
    <row customFormat="1" customHeight="1" ht="18" r="5" s="1" spans="1:18" x14ac:dyDescent="0.15">
      <c r="A5" s="111"/>
      <c r="B5" s="106" t="s">
        <v>27</v>
      </c>
      <c r="C5" s="106">
        <f>F5+F6+F7</f>
        <v>353</v>
      </c>
      <c r="D5" s="11" t="s">
        <v>28</v>
      </c>
      <c r="E5" s="11">
        <v>200</v>
      </c>
      <c r="F5" s="11">
        <v>256</v>
      </c>
      <c r="G5" s="12">
        <f si="0" t="shared"/>
        <v>56</v>
      </c>
      <c r="H5" s="13">
        <v>2.61</v>
      </c>
      <c r="I5" s="11">
        <v>0</v>
      </c>
      <c r="J5" s="11">
        <v>120</v>
      </c>
      <c r="K5" s="13">
        <v>2.13</v>
      </c>
      <c r="L5" s="1">
        <v>110471.79</v>
      </c>
      <c r="M5" s="50">
        <v>42280.1</v>
      </c>
      <c r="N5" s="29"/>
      <c r="O5" s="104"/>
      <c r="P5" s="18" t="s">
        <v>29</v>
      </c>
      <c r="Q5" s="67">
        <f>SUM(Q2:Q4)</f>
        <v>5437</v>
      </c>
      <c r="R5" s="68">
        <f>AVERAGE(R2:R4)</f>
        <v>2.9332254404334996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58</v>
      </c>
      <c r="F6" s="11">
        <v>55</v>
      </c>
      <c r="G6" s="12">
        <f si="0" t="shared"/>
        <v>-3</v>
      </c>
      <c r="H6" s="13">
        <v>3.15</v>
      </c>
      <c r="I6" s="11">
        <v>0</v>
      </c>
      <c r="J6" s="11">
        <v>32</v>
      </c>
      <c r="K6" s="13">
        <v>1.72</v>
      </c>
      <c r="L6" s="49">
        <v>10082.040000000001</v>
      </c>
      <c r="M6" s="50">
        <v>3202.93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4.0774642791563496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38</v>
      </c>
      <c r="F7" s="11">
        <v>42</v>
      </c>
      <c r="G7" s="12">
        <f si="0" t="shared"/>
        <v>4</v>
      </c>
      <c r="H7" s="13">
        <v>2.4900000000000002</v>
      </c>
      <c r="I7" s="11">
        <v>0</v>
      </c>
      <c r="J7" s="11">
        <v>42</v>
      </c>
      <c r="K7" s="13">
        <v>1</v>
      </c>
      <c r="L7" s="49">
        <v>19182.939999999999</v>
      </c>
      <c r="M7" s="50">
        <v>7700.96</v>
      </c>
      <c r="O7" s="104"/>
      <c r="P7" s="11" t="s">
        <v>26</v>
      </c>
      <c r="Q7" s="66">
        <f>F19</f>
        <v>79</v>
      </c>
      <c r="R7" s="56">
        <f>H19</f>
        <v>2.72703064298444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1419</v>
      </c>
      <c r="D8" s="11" t="s">
        <v>33</v>
      </c>
      <c r="E8" s="11">
        <v>800</v>
      </c>
      <c r="F8" s="11">
        <v>910</v>
      </c>
      <c r="G8" s="14">
        <f si="0" t="shared"/>
        <v>110</v>
      </c>
      <c r="H8" s="13">
        <v>4.6557810589089703</v>
      </c>
      <c r="I8" s="11"/>
      <c r="J8" s="11">
        <v>224</v>
      </c>
      <c r="K8" s="13">
        <v>4.0625</v>
      </c>
      <c r="L8" s="49">
        <v>278932.08</v>
      </c>
      <c r="M8" s="50">
        <v>59910.91</v>
      </c>
      <c r="N8" s="29"/>
      <c r="O8" s="104"/>
      <c r="P8" s="18" t="s">
        <v>29</v>
      </c>
      <c r="Q8" s="67">
        <f>SUM(Q6:Q7)</f>
        <v>265</v>
      </c>
      <c r="R8" s="68">
        <f>AVERAGE(R6:R7)</f>
        <v>3.4022474610703948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187</v>
      </c>
      <c r="F9" s="11">
        <v>199</v>
      </c>
      <c r="G9" s="14">
        <f si="0" t="shared"/>
        <v>12</v>
      </c>
      <c r="H9" s="13">
        <v>4.3468756764984899</v>
      </c>
      <c r="I9" s="11"/>
      <c r="J9" s="11">
        <v>84</v>
      </c>
      <c r="K9" s="13">
        <v>2.36904761904762</v>
      </c>
      <c r="L9" s="49">
        <v>69677.070000000007</v>
      </c>
      <c r="M9" s="50">
        <v>16029.23</v>
      </c>
      <c r="N9" s="29"/>
      <c r="O9" s="105" t="s">
        <v>31</v>
      </c>
      <c r="P9" s="11" t="s">
        <v>34</v>
      </c>
      <c r="Q9" s="66">
        <f>F9</f>
        <v>199</v>
      </c>
      <c r="R9" s="65">
        <f>H9</f>
        <v>4.3468756764984899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282</v>
      </c>
      <c r="F10" s="11">
        <v>256</v>
      </c>
      <c r="G10" s="14">
        <f si="0" t="shared"/>
        <v>-26</v>
      </c>
      <c r="H10" s="13">
        <v>7.2357478701081401</v>
      </c>
      <c r="I10" s="11"/>
      <c r="J10" s="11">
        <v>100</v>
      </c>
      <c r="K10" s="13">
        <v>2.56</v>
      </c>
      <c r="L10" s="49">
        <v>173760.19</v>
      </c>
      <c r="M10" s="50">
        <v>24014.13</v>
      </c>
      <c r="N10" s="29"/>
      <c r="O10" s="105"/>
      <c r="P10" s="11" t="s">
        <v>26</v>
      </c>
      <c r="Q10" s="66">
        <f>F20</f>
        <v>476</v>
      </c>
      <c r="R10" s="56">
        <f>H20</f>
        <v>2.7297398420749599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92</v>
      </c>
      <c r="F11" s="11">
        <v>54</v>
      </c>
      <c r="G11" s="14">
        <f si="0" t="shared"/>
        <v>-38</v>
      </c>
      <c r="H11" s="13">
        <v>10.3425703638123</v>
      </c>
      <c r="I11" s="11">
        <v>1</v>
      </c>
      <c r="J11" s="11">
        <v>24</v>
      </c>
      <c r="K11" s="13">
        <v>2.25</v>
      </c>
      <c r="L11" s="1">
        <v>50232.83</v>
      </c>
      <c r="M11" s="50">
        <v>4856.8999999999996</v>
      </c>
      <c r="N11" s="29"/>
      <c r="O11" s="105"/>
      <c r="P11" s="11" t="s">
        <v>37</v>
      </c>
      <c r="Q11" s="69">
        <f>F25</f>
        <v>61</v>
      </c>
      <c r="R11" s="65">
        <f>H25</f>
        <v>2.0004605306734602</v>
      </c>
    </row>
    <row customFormat="1" customHeight="1" ht="18" r="12" s="1" spans="1:18" x14ac:dyDescent="0.15">
      <c r="A12" s="111"/>
      <c r="B12" s="106" t="s">
        <v>38</v>
      </c>
      <c r="C12" s="106">
        <f>F12+F13</f>
        <v>362</v>
      </c>
      <c r="D12" s="11" t="s">
        <v>39</v>
      </c>
      <c r="E12" s="11">
        <v>258</v>
      </c>
      <c r="F12" s="11">
        <v>233</v>
      </c>
      <c r="G12" s="12">
        <f si="0" t="shared"/>
        <v>-25</v>
      </c>
      <c r="H12" s="16">
        <v>2.6233323987092398</v>
      </c>
      <c r="I12" s="11">
        <v>0</v>
      </c>
      <c r="J12" s="11">
        <v>54</v>
      </c>
      <c r="K12" s="13">
        <v>4.3148148148148104</v>
      </c>
      <c r="L12" s="49">
        <v>123212.9964</v>
      </c>
      <c r="M12" s="50">
        <v>46968.122095630999</v>
      </c>
      <c r="N12" s="29"/>
      <c r="O12" s="105"/>
      <c r="P12" s="11" t="s">
        <v>40</v>
      </c>
      <c r="Q12" s="69">
        <f>F7</f>
        <v>42</v>
      </c>
      <c r="R12" s="65">
        <f>H7</f>
        <v>2.4900000000000002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134</v>
      </c>
      <c r="F13" s="11">
        <v>129</v>
      </c>
      <c r="G13" s="12">
        <f si="0" t="shared"/>
        <v>-5</v>
      </c>
      <c r="H13" s="16">
        <v>2.57171136256513</v>
      </c>
      <c r="I13" s="11">
        <v>0</v>
      </c>
      <c r="J13" s="11">
        <v>27</v>
      </c>
      <c r="K13" s="13">
        <v>4.7777777777777803</v>
      </c>
      <c r="L13" s="49">
        <v>62147.184125</v>
      </c>
      <c r="M13" s="50">
        <v>24165.691776160998</v>
      </c>
      <c r="N13" s="29"/>
      <c r="O13" s="105"/>
      <c r="P13" s="18" t="s">
        <v>29</v>
      </c>
      <c r="Q13" s="51">
        <f>SUM(Q9:Q12)</f>
        <v>778</v>
      </c>
      <c r="R13" s="68">
        <f>AVERAGE(R9:R11)</f>
        <v>3.0256920164156362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7437</v>
      </c>
      <c r="D14" s="18"/>
      <c r="E14" s="18">
        <f si="1" t="shared"/>
        <v>7225</v>
      </c>
      <c r="F14" s="18">
        <f si="1" t="shared"/>
        <v>7437</v>
      </c>
      <c r="G14" s="19">
        <f si="1" t="shared"/>
        <v>212</v>
      </c>
      <c r="H14" s="20">
        <f>L14/M14</f>
        <v>3.6275834154924649</v>
      </c>
      <c r="I14" s="18">
        <f>SUM(I3:I13)</f>
        <v>1</v>
      </c>
      <c r="J14" s="18">
        <f ref="J14:M14" si="2" t="shared">SUM(J2:J13)</f>
        <v>1809</v>
      </c>
      <c r="K14" s="20"/>
      <c r="L14" s="72">
        <f si="2" t="shared"/>
        <v>2566661.8026587502</v>
      </c>
      <c r="M14" s="58">
        <f si="2" t="shared"/>
        <v>707540.39499056188</v>
      </c>
      <c r="N14" s="29"/>
      <c r="O14" s="104" t="s">
        <v>33</v>
      </c>
      <c r="P14" s="11" t="s">
        <v>34</v>
      </c>
      <c r="Q14" s="69">
        <f>F8</f>
        <v>910</v>
      </c>
      <c r="R14" s="65">
        <f>H8</f>
        <v>4.6557810589089703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 t="e">
        <f>H21</f>
        <v>#DIV/0!</v>
      </c>
    </row>
    <row customFormat="1" customHeight="1" ht="18" r="16" s="1" spans="1:18" x14ac:dyDescent="0.15">
      <c r="A16" s="110">
        <v>43421</v>
      </c>
      <c r="B16" s="102" t="s">
        <v>41</v>
      </c>
      <c r="C16" s="102">
        <f>F16+F17</f>
        <v>981</v>
      </c>
      <c r="D16" s="11" t="s">
        <v>21</v>
      </c>
      <c r="E16" s="21">
        <v>661</v>
      </c>
      <c r="F16" s="21">
        <v>716</v>
      </c>
      <c r="G16" s="12">
        <f ref="G16:G27" si="3" t="shared">F16-E16</f>
        <v>55</v>
      </c>
      <c r="H16" s="13">
        <v>2.7</v>
      </c>
      <c r="I16" s="11"/>
      <c r="J16" s="11">
        <v>157</v>
      </c>
      <c r="K16" s="13">
        <v>4.5999999999999996</v>
      </c>
      <c r="L16" s="49">
        <v>19118.259999999998</v>
      </c>
      <c r="M16" s="50">
        <v>71982.1872</v>
      </c>
      <c r="N16" s="29"/>
      <c r="O16" s="104"/>
      <c r="P16" s="11" t="s">
        <v>37</v>
      </c>
      <c r="Q16" s="69">
        <f>F24</f>
        <v>116</v>
      </c>
      <c r="R16" s="65">
        <f>H24</f>
        <v>2.5601985901420701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239</v>
      </c>
      <c r="F17" s="21">
        <v>265</v>
      </c>
      <c r="G17" s="12">
        <f si="3" t="shared"/>
        <v>26</v>
      </c>
      <c r="H17" s="13">
        <v>3</v>
      </c>
      <c r="I17" s="11"/>
      <c r="J17" s="11">
        <v>64</v>
      </c>
      <c r="K17" s="13">
        <v>4.0999999999999996</v>
      </c>
      <c r="L17" s="49">
        <v>83724.27</v>
      </c>
      <c r="M17" s="50">
        <v>28138.02</v>
      </c>
      <c r="N17" s="29"/>
      <c r="O17" s="104"/>
      <c r="P17" s="18" t="s">
        <v>29</v>
      </c>
      <c r="Q17" s="51">
        <f>SUM(Q14:Q16)</f>
        <v>1026</v>
      </c>
      <c r="R17" s="68" t="e">
        <f>AVERAGE(R14:R16)</f>
        <v>#DIV/0!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2515</v>
      </c>
      <c r="D18" s="11" t="s">
        <v>21</v>
      </c>
      <c r="E18" s="21">
        <v>828</v>
      </c>
      <c r="F18" s="21">
        <v>972</v>
      </c>
      <c r="G18" s="12">
        <f si="3" t="shared"/>
        <v>144</v>
      </c>
      <c r="H18" s="13">
        <v>2.7882916456758098</v>
      </c>
      <c r="I18" s="11"/>
      <c r="J18" s="11">
        <v>133</v>
      </c>
      <c r="K18" s="13">
        <v>7.3082706766917296</v>
      </c>
      <c r="L18" s="49">
        <v>284623.607415092</v>
      </c>
      <c r="M18" s="50">
        <v>102078.133704735</v>
      </c>
      <c r="N18" s="41"/>
      <c r="O18" s="104" t="s">
        <v>28</v>
      </c>
      <c r="P18" s="11" t="s">
        <v>40</v>
      </c>
      <c r="Q18" s="67">
        <f>F5</f>
        <v>256</v>
      </c>
      <c r="R18" s="13">
        <f>H5</f>
        <v>2.61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84</v>
      </c>
      <c r="F19" s="21">
        <v>79</v>
      </c>
      <c r="G19" s="14">
        <f si="3" t="shared"/>
        <v>-5</v>
      </c>
      <c r="H19" s="13">
        <v>2.72703064298444</v>
      </c>
      <c r="I19" s="11"/>
      <c r="J19" s="11">
        <v>26</v>
      </c>
      <c r="K19" s="13">
        <v>3.0384615384615401</v>
      </c>
      <c r="L19" s="49">
        <v>35660.2934637617</v>
      </c>
      <c r="M19" s="76">
        <v>13076.601671309199</v>
      </c>
      <c r="N19" s="41"/>
      <c r="O19" s="104"/>
      <c r="P19" s="11" t="s">
        <v>43</v>
      </c>
      <c r="Q19" s="67">
        <f>F13</f>
        <v>129</v>
      </c>
      <c r="R19" s="13">
        <f>H13</f>
        <v>2.57171136256513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422</v>
      </c>
      <c r="F20" s="21">
        <v>476</v>
      </c>
      <c r="G20" s="14">
        <f si="3" t="shared"/>
        <v>54</v>
      </c>
      <c r="H20" s="13">
        <v>2.7297398420749599</v>
      </c>
      <c r="I20" s="11"/>
      <c r="J20" s="11">
        <v>97</v>
      </c>
      <c r="K20" s="13">
        <v>4.9072164948453603</v>
      </c>
      <c r="L20" s="49">
        <v>142769.38569989899</v>
      </c>
      <c r="M20" s="76">
        <v>52301.462395543203</v>
      </c>
      <c r="N20" s="41"/>
      <c r="O20" s="104"/>
      <c r="P20" s="11" t="s">
        <v>37</v>
      </c>
      <c r="Q20" s="70">
        <f>F23</f>
        <v>262</v>
      </c>
      <c r="R20" s="65">
        <f>H23</f>
        <v>3.6486750020045999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 t="e">
        <v>#DIV/0!</v>
      </c>
      <c r="I21" s="11"/>
      <c r="J21" s="11">
        <v>0</v>
      </c>
      <c r="K21" s="13" t="e">
        <v>#DIV/0!</v>
      </c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647</v>
      </c>
      <c r="R21" s="68">
        <f>AVERAGE(R18:R20)</f>
        <v>2.9434621215232433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889</v>
      </c>
      <c r="F22" s="21">
        <v>988</v>
      </c>
      <c r="G22" s="12">
        <f si="3" t="shared"/>
        <v>99</v>
      </c>
      <c r="H22" s="13">
        <v>2.88049569973027</v>
      </c>
      <c r="I22" s="11"/>
      <c r="J22" s="11">
        <v>150</v>
      </c>
      <c r="K22" s="13">
        <v>6.5866666666666696</v>
      </c>
      <c r="L22" s="49">
        <v>311937.62511853297</v>
      </c>
      <c r="M22" s="76">
        <v>108293.036211699</v>
      </c>
      <c r="N22" s="41"/>
      <c r="O22" s="106" t="s">
        <v>20</v>
      </c>
      <c r="P22" s="11" t="s">
        <v>44</v>
      </c>
      <c r="Q22" s="69">
        <f>F2</f>
        <v>1368</v>
      </c>
      <c r="R22" s="13">
        <f>H2</f>
        <v>4.0217494471113602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581</v>
      </c>
      <c r="D23" s="22" t="s">
        <v>28</v>
      </c>
      <c r="E23" s="11">
        <v>233</v>
      </c>
      <c r="F23" s="11">
        <v>262</v>
      </c>
      <c r="G23" s="14">
        <f si="3" t="shared"/>
        <v>29</v>
      </c>
      <c r="H23" s="65">
        <v>3.6486750020045999</v>
      </c>
      <c r="I23" s="11">
        <v>0</v>
      </c>
      <c r="J23" s="11">
        <v>46</v>
      </c>
      <c r="K23" s="13">
        <v>5.6956521739130404</v>
      </c>
      <c r="L23" s="49">
        <v>117854.50122999999</v>
      </c>
      <c r="M23" s="50">
        <v>32300.63</v>
      </c>
      <c r="N23" s="29"/>
      <c r="O23" s="107"/>
      <c r="P23" s="23" t="s">
        <v>26</v>
      </c>
      <c r="Q23" s="69">
        <f>F22</f>
        <v>988</v>
      </c>
      <c r="R23" s="13">
        <f>H22</f>
        <v>2.88049569973027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106</v>
      </c>
      <c r="F24" s="11">
        <v>116</v>
      </c>
      <c r="G24" s="12">
        <f si="3" t="shared"/>
        <v>10</v>
      </c>
      <c r="H24" s="65">
        <v>2.5601985901420701</v>
      </c>
      <c r="I24" s="11">
        <v>0</v>
      </c>
      <c r="J24" s="11">
        <v>56</v>
      </c>
      <c r="K24" s="13">
        <v>2.0714285714285698</v>
      </c>
      <c r="L24" s="49">
        <v>36053.407800000001</v>
      </c>
      <c r="M24" s="50">
        <v>14082.27</v>
      </c>
      <c r="N24" s="29"/>
      <c r="O24" s="107"/>
      <c r="P24" s="23" t="s">
        <v>24</v>
      </c>
      <c r="Q24" s="69">
        <f>F17</f>
        <v>265</v>
      </c>
      <c r="R24" s="13">
        <f>H17</f>
        <v>3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61</v>
      </c>
      <c r="G25" s="12">
        <f si="3" t="shared"/>
        <v>7</v>
      </c>
      <c r="H25" s="65">
        <v>2.0004605306734602</v>
      </c>
      <c r="I25" s="11">
        <v>0</v>
      </c>
      <c r="J25" s="11">
        <v>40</v>
      </c>
      <c r="K25" s="13">
        <v>1.5249999999999999</v>
      </c>
      <c r="L25" s="49">
        <v>20734.093243849999</v>
      </c>
      <c r="M25" s="50">
        <v>10364.66</v>
      </c>
      <c r="N25" s="29"/>
      <c r="O25" s="107"/>
      <c r="P25" s="23" t="s">
        <v>46</v>
      </c>
      <c r="Q25" s="69">
        <f>F27</f>
        <v>101</v>
      </c>
      <c r="R25" s="13">
        <f>H27</f>
        <v>2.7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135</v>
      </c>
      <c r="F26" s="11">
        <v>142</v>
      </c>
      <c r="G26" s="12">
        <f si="3" t="shared"/>
        <v>7</v>
      </c>
      <c r="H26" s="75">
        <v>1.72592179559825</v>
      </c>
      <c r="I26" s="11">
        <v>0</v>
      </c>
      <c r="J26" s="11">
        <v>38</v>
      </c>
      <c r="K26" s="53">
        <v>3.7368421052631602</v>
      </c>
      <c r="L26" s="49">
        <v>43557.519835961997</v>
      </c>
      <c r="M26" s="50">
        <v>25237.25</v>
      </c>
      <c r="N26" s="29"/>
      <c r="O26" s="108"/>
      <c r="P26" s="18" t="s">
        <v>29</v>
      </c>
      <c r="Q26" s="51">
        <f>SUM(Q22:Q25)</f>
        <v>2722</v>
      </c>
      <c r="R26" s="71">
        <f>AVERAGE(R22:R25)</f>
        <v>3.1505612867104071</v>
      </c>
    </row>
    <row customFormat="1" customHeight="1" ht="18" r="27" s="1" spans="1:19" x14ac:dyDescent="0.15">
      <c r="A27" s="111"/>
      <c r="B27" s="23" t="s">
        <v>48</v>
      </c>
      <c r="C27" s="23">
        <f>F27</f>
        <v>101</v>
      </c>
      <c r="D27" s="22" t="s">
        <v>20</v>
      </c>
      <c r="E27" s="11">
        <v>109</v>
      </c>
      <c r="F27" s="11">
        <v>101</v>
      </c>
      <c r="G27" s="12">
        <f si="3" t="shared"/>
        <v>-8</v>
      </c>
      <c r="H27" s="53">
        <v>2.7</v>
      </c>
      <c r="I27" s="11">
        <v>0</v>
      </c>
      <c r="J27" s="11">
        <v>85</v>
      </c>
      <c r="K27" s="53">
        <v>1.19</v>
      </c>
      <c r="L27" s="49">
        <v>34488.660000000003</v>
      </c>
      <c r="M27" s="50">
        <v>12578.96</v>
      </c>
      <c r="N27" s="41"/>
      <c r="O27" s="11" t="s">
        <v>49</v>
      </c>
      <c r="P27" s="11" t="s">
        <v>43</v>
      </c>
      <c r="Q27" s="11">
        <f>F12</f>
        <v>233</v>
      </c>
      <c r="R27" s="13">
        <f>H12</f>
        <v>2.6233323987092398</v>
      </c>
    </row>
    <row customFormat="1" customHeight="1" ht="18" r="28" s="1" spans="1:19" x14ac:dyDescent="0.15">
      <c r="A28" s="111"/>
      <c r="B28" s="18"/>
      <c r="C28" s="18">
        <f ref="C28:G28" si="4" t="shared">SUM(C16:C27)</f>
        <v>4178</v>
      </c>
      <c r="D28" s="18"/>
      <c r="E28" s="18">
        <f si="4" t="shared"/>
        <v>3760</v>
      </c>
      <c r="F28" s="18">
        <f si="4" t="shared"/>
        <v>4178</v>
      </c>
      <c r="G28" s="24">
        <f si="4" t="shared"/>
        <v>418</v>
      </c>
      <c r="H28" s="20">
        <f>L28/M28</f>
        <v>2.4031501112846234</v>
      </c>
      <c r="I28" s="57">
        <f ref="I28:M28" si="5" t="shared">SUM(I16:I27)</f>
        <v>0</v>
      </c>
      <c r="J28" s="57">
        <f si="5" t="shared"/>
        <v>892</v>
      </c>
      <c r="K28" s="20"/>
      <c r="L28" s="58">
        <f si="5" t="shared"/>
        <v>1130521.6238070976</v>
      </c>
      <c r="M28" s="58">
        <f si="5" t="shared"/>
        <v>470433.21118328645</v>
      </c>
      <c r="N28"/>
      <c r="O28" s="101" t="s">
        <v>30</v>
      </c>
      <c r="P28" s="11" t="s">
        <v>40</v>
      </c>
      <c r="Q28" s="51">
        <f>F6</f>
        <v>55</v>
      </c>
      <c r="R28" s="13">
        <f>H7</f>
        <v>2.4900000000000002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10985</v>
      </c>
      <c r="F29" s="25">
        <f si="6" t="shared"/>
        <v>11615</v>
      </c>
      <c r="G29" s="26">
        <f si="6" t="shared"/>
        <v>630</v>
      </c>
      <c r="H29" s="13">
        <f>L29/M29</f>
        <v>3.1385961511265035</v>
      </c>
      <c r="I29" s="60">
        <f ref="I29:M29" si="7" t="shared">I28+I14</f>
        <v>1</v>
      </c>
      <c r="J29" s="60">
        <f si="7" t="shared"/>
        <v>2701</v>
      </c>
      <c r="K29" s="13"/>
      <c r="L29" s="50">
        <f si="7" t="shared"/>
        <v>3697183.4264658475</v>
      </c>
      <c r="M29" s="50">
        <f si="7" t="shared"/>
        <v>1177973.6061738483</v>
      </c>
      <c r="N29" s="29"/>
      <c r="O29" s="101"/>
      <c r="P29" s="11" t="s">
        <v>37</v>
      </c>
      <c r="Q29" s="51">
        <f>F26</f>
        <v>142</v>
      </c>
      <c r="R29" s="13">
        <f>H26</f>
        <v>1.72592179559825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7.2357478701081401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54</v>
      </c>
      <c r="R31" s="65">
        <f>H11</f>
        <v>10.3425703638123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11615</v>
      </c>
      <c r="R32" s="1" t="e">
        <f>R31+R28+R27+R24+R23+R22+R30+R20+R19+R18+R16+R15+R14+R11+R10+R9+R7+R6+R4+R3+R2+R25+R29</f>
        <v>#DIV/0!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 t="e">
        <f>H25+H24+H23+H22+H21+H20+H19+H18+H17+H16+H13+H12+H11+H10+H9+H8+H7+H5+H4+H3+H2+H26+H27</f>
        <v>#DIV/0!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{87A23AA6-81C8-46F1-BB60-BA1F8945B0F9}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{B72972CC-0CC9-4028-9691-1C130FC10FF7}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{10D44E30-6340-4A97-9016-04A0210BC0C9}</x14:id>
        </ext>
      </extLst>
    </cfRule>
  </conditionalFormatting>
  <conditionalFormatting sqref="R30">
    <cfRule dxfId="229" priority="16" type="aboveAverage"/>
    <cfRule aboveAverage="0" dxfId="228" priority="15" type="aboveAverage"/>
  </conditionalFormatting>
  <conditionalFormatting sqref="R31">
    <cfRule dxfId="227" priority="2" type="aboveAverage"/>
    <cfRule aboveAverage="0" dxfId="22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{29D46484-F0BE-406B-8565-69207192AB4C}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{CE25FCA1-4F02-426E-B996-1C53A4B707E4}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{921D2666-86C3-4C19-8BDA-A5E4BA046609}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{6DB44BE9-48C4-471A-A7B1-BBF8412F6FEE}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{01405460-B913-40F7-A7CD-280D491FD3F0}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{94EF3C7A-2B83-4467-AED1-C572F416B366}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{1CB2DA40-FAEF-47C4-BE53-0C73FC48118C}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{369E895B-17D9-4F71-B0A0-A88E7F7ACD50}</x14:id>
        </ext>
      </extLst>
    </cfRule>
  </conditionalFormatting>
  <conditionalFormatting sqref="R3:R4">
    <cfRule dxfId="225" priority="24" type="aboveAverage"/>
    <cfRule aboveAverage="0" dxfId="224" priority="23" type="aboveAverage"/>
  </conditionalFormatting>
  <conditionalFormatting sqref="R6:R7">
    <cfRule dxfId="223" priority="22" type="aboveAverage"/>
    <cfRule aboveAverage="0" dxfId="222" priority="21" type="aboveAverage"/>
  </conditionalFormatting>
  <conditionalFormatting sqref="R9:R12">
    <cfRule dxfId="221" priority="18" type="aboveAverage"/>
    <cfRule aboveAverage="0" dxfId="220" priority="17" type="aboveAverage"/>
  </conditionalFormatting>
  <conditionalFormatting sqref="R14:R16">
    <cfRule dxfId="219" priority="20" type="aboveAverage"/>
    <cfRule aboveAverage="0" dxfId="218" priority="19" type="aboveAverage"/>
  </conditionalFormatting>
  <conditionalFormatting sqref="R18:R21">
    <cfRule dxfId="217" priority="14" type="aboveAverage"/>
    <cfRule aboveAverage="0" dxfId="216" priority="13" type="aboveAverage"/>
  </conditionalFormatting>
  <conditionalFormatting sqref="R22:R25">
    <cfRule dxfId="215" priority="28" type="aboveAverage"/>
    <cfRule aboveAverage="0" dxfId="21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{F440DC0F-6DE1-41C4-A460-7F8F274ECAC6}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A23AA6-81C8-46F1-BB60-BA1F8945B0F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72972CC-0CC9-4028-9691-1C130FC10FF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D44E30-6340-4A97-9016-04A0210BC0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D46484-F0BE-406B-8565-69207192AB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E25FCA1-4F02-426E-B996-1C53A4B707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921D2666-86C3-4C19-8BDA-A5E4BA0466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6DB44BE9-48C4-471A-A7B1-BBF8412F6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1405460-B913-40F7-A7CD-280D491FD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4EF3C7A-2B83-4467-AED1-C572F416B36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1CB2DA40-FAEF-47C4-BE53-0C73FC48118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9E895B-17D9-4F71-B0A0-A88E7F7ACD5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440DC0F-6DE1-41C4-A460-7F8F274ECA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9.0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43405</v>
      </c>
      <c r="B2" s="11" t="s">
        <v>19</v>
      </c>
      <c r="C2" s="11">
        <f>F2</f>
        <v>1502</v>
      </c>
      <c r="D2" s="11" t="s">
        <v>20</v>
      </c>
      <c r="E2" s="11">
        <v>1308</v>
      </c>
      <c r="F2" s="11">
        <v>1502</v>
      </c>
      <c r="G2" s="12">
        <f ref="G2:G13" si="0" t="shared">F2-E2</f>
        <v>194</v>
      </c>
      <c r="H2" s="13">
        <v>3.5613547925457301</v>
      </c>
      <c r="I2" s="21">
        <v>50</v>
      </c>
      <c r="J2" s="21">
        <v>480</v>
      </c>
      <c r="K2" s="13">
        <v>3.12916666666667</v>
      </c>
      <c r="L2" s="49">
        <v>466557.92</v>
      </c>
      <c r="M2" s="50">
        <v>131005.74</v>
      </c>
      <c r="N2" s="29"/>
      <c r="O2" s="104" t="s">
        <v>21</v>
      </c>
      <c r="P2" s="11" t="s">
        <v>22</v>
      </c>
      <c r="Q2" s="51">
        <f>F3</f>
        <v>3383</v>
      </c>
      <c r="R2" s="65">
        <f>H3</f>
        <v>3.0864518264470799</v>
      </c>
    </row>
    <row customHeight="1" ht="18" r="3" spans="1:18" x14ac:dyDescent="0.15">
      <c r="A3" s="111"/>
      <c r="B3" s="104" t="s">
        <v>23</v>
      </c>
      <c r="C3" s="106">
        <f>F3+F4</f>
        <v>3444</v>
      </c>
      <c r="D3" s="11" t="s">
        <v>21</v>
      </c>
      <c r="E3" s="11">
        <v>3254</v>
      </c>
      <c r="F3" s="11">
        <v>3383</v>
      </c>
      <c r="G3" s="14">
        <f si="0" t="shared"/>
        <v>129</v>
      </c>
      <c r="H3" s="13">
        <v>3.0864518264470799</v>
      </c>
      <c r="I3" s="11">
        <v>69</v>
      </c>
      <c r="J3" s="11">
        <v>635</v>
      </c>
      <c r="K3" s="13">
        <v>5.32755905511811</v>
      </c>
      <c r="L3" s="1">
        <v>1085492.7519</v>
      </c>
      <c r="M3" s="50">
        <v>332425.30210884399</v>
      </c>
      <c r="N3" s="29"/>
      <c r="O3" s="104"/>
      <c r="P3" s="11" t="s">
        <v>24</v>
      </c>
      <c r="Q3" s="51">
        <f>F16</f>
        <v>819</v>
      </c>
      <c r="R3" s="13">
        <f>H16</f>
        <v>3</v>
      </c>
    </row>
    <row customHeight="1" ht="18" r="4" spans="1:18" x14ac:dyDescent="0.15">
      <c r="A4" s="111"/>
      <c r="B4" s="104"/>
      <c r="C4" s="108"/>
      <c r="D4" s="11" t="s">
        <v>25</v>
      </c>
      <c r="E4" s="11">
        <v>82</v>
      </c>
      <c r="F4" s="11">
        <v>61</v>
      </c>
      <c r="G4" s="14">
        <f si="0" t="shared"/>
        <v>-21</v>
      </c>
      <c r="H4" s="13">
        <v>3.1136071835077499</v>
      </c>
      <c r="I4" s="11">
        <v>0</v>
      </c>
      <c r="J4" s="11">
        <v>25</v>
      </c>
      <c r="K4" s="13">
        <v>2.44</v>
      </c>
      <c r="L4" s="49">
        <v>21678.635797499999</v>
      </c>
      <c r="M4" s="50">
        <v>6775.15</v>
      </c>
      <c r="N4" s="29"/>
      <c r="O4" s="104"/>
      <c r="P4" s="11" t="s">
        <v>26</v>
      </c>
      <c r="Q4" s="66">
        <f>F18</f>
        <v>1050</v>
      </c>
      <c r="R4" s="55">
        <f>H18</f>
        <v>2.8406830836911201</v>
      </c>
    </row>
    <row customHeight="1" ht="18" r="5" spans="1:18" x14ac:dyDescent="0.15">
      <c r="A5" s="111"/>
      <c r="B5" s="106" t="s">
        <v>27</v>
      </c>
      <c r="C5" s="106">
        <f>F5+F6+F7</f>
        <v>686</v>
      </c>
      <c r="D5" s="11" t="s">
        <v>28</v>
      </c>
      <c r="E5" s="11">
        <v>587</v>
      </c>
      <c r="F5" s="11">
        <v>579</v>
      </c>
      <c r="G5" s="12">
        <f si="0" t="shared"/>
        <v>-8</v>
      </c>
      <c r="H5" s="13">
        <v>3.0429626131302299</v>
      </c>
      <c r="I5" s="11">
        <v>16</v>
      </c>
      <c r="J5" s="11">
        <v>101</v>
      </c>
      <c r="K5" s="13">
        <v>5.7326732673267298</v>
      </c>
      <c r="L5" s="1">
        <v>303475.27</v>
      </c>
      <c r="M5" s="50">
        <v>99730.2</v>
      </c>
      <c r="N5" s="29"/>
      <c r="O5" s="104"/>
      <c r="P5" s="18" t="s">
        <v>29</v>
      </c>
      <c r="Q5" s="67">
        <f>SUM(Q2:Q4)</f>
        <v>5252</v>
      </c>
      <c r="R5" s="68">
        <f>AVERAGE(R2:R4)</f>
        <v>2.9757116367127332</v>
      </c>
    </row>
    <row customHeight="1" ht="18" r="6" spans="1:18" x14ac:dyDescent="0.15">
      <c r="A6" s="111"/>
      <c r="B6" s="107"/>
      <c r="C6" s="107"/>
      <c r="D6" s="11" t="s">
        <v>30</v>
      </c>
      <c r="E6" s="11">
        <v>52</v>
      </c>
      <c r="F6" s="11">
        <v>46</v>
      </c>
      <c r="G6" s="12">
        <f si="0" t="shared"/>
        <v>-6</v>
      </c>
      <c r="H6" s="13">
        <v>3.8</v>
      </c>
      <c r="I6" s="11">
        <v>1</v>
      </c>
      <c r="J6" s="11">
        <v>38</v>
      </c>
      <c r="K6" s="13">
        <v>1.21</v>
      </c>
      <c r="L6" s="49">
        <v>9592.09</v>
      </c>
      <c r="M6" s="50">
        <v>2521.0700000000002</v>
      </c>
      <c r="N6" s="29"/>
      <c r="O6" s="104" t="s">
        <v>25</v>
      </c>
      <c r="P6" s="11" t="s">
        <v>22</v>
      </c>
      <c r="Q6" s="51">
        <f>F4</f>
        <v>61</v>
      </c>
      <c r="R6" s="13">
        <f>H4</f>
        <v>3.1136071835077499</v>
      </c>
    </row>
    <row customHeight="1" ht="18" r="7" spans="1:18" x14ac:dyDescent="0.15">
      <c r="A7" s="111"/>
      <c r="B7" s="108"/>
      <c r="C7" s="108"/>
      <c r="D7" s="11" t="s">
        <v>31</v>
      </c>
      <c r="E7" s="11">
        <v>36</v>
      </c>
      <c r="F7" s="11">
        <v>61</v>
      </c>
      <c r="G7" s="12">
        <f si="0" t="shared"/>
        <v>25</v>
      </c>
      <c r="H7" s="13">
        <v>2.42</v>
      </c>
      <c r="I7" s="11">
        <v>1</v>
      </c>
      <c r="J7" s="11">
        <v>40</v>
      </c>
      <c r="K7" s="13">
        <v>1.53</v>
      </c>
      <c r="L7" s="49">
        <v>21742.1</v>
      </c>
      <c r="M7" s="50">
        <v>8996.44</v>
      </c>
      <c r="N7" s="29"/>
      <c r="O7" s="104"/>
      <c r="P7" s="11" t="s">
        <v>26</v>
      </c>
      <c r="Q7" s="66">
        <f>F19</f>
        <v>90</v>
      </c>
      <c r="R7" s="56">
        <f>H19</f>
        <v>2.61845607846803</v>
      </c>
    </row>
    <row customHeight="1" ht="18" r="8" spans="1:18" x14ac:dyDescent="0.15">
      <c r="A8" s="111"/>
      <c r="B8" s="106" t="s">
        <v>32</v>
      </c>
      <c r="C8" s="106">
        <f>F8+F9+F10+F11</f>
        <v>1270</v>
      </c>
      <c r="D8" s="11" t="s">
        <v>33</v>
      </c>
      <c r="E8" s="11">
        <v>540</v>
      </c>
      <c r="F8" s="11">
        <v>572</v>
      </c>
      <c r="G8" s="14">
        <f si="0" t="shared"/>
        <v>32</v>
      </c>
      <c r="H8" s="13">
        <v>3.4718175730646399</v>
      </c>
      <c r="I8" s="11">
        <v>32</v>
      </c>
      <c r="J8" s="11">
        <v>230</v>
      </c>
      <c r="K8" s="13">
        <v>2.4869565217391298</v>
      </c>
      <c r="L8" s="49">
        <v>150511.51999999999</v>
      </c>
      <c r="M8" s="50">
        <v>43352.37</v>
      </c>
      <c r="N8" s="29"/>
      <c r="O8" s="104"/>
      <c r="P8" s="18" t="s">
        <v>29</v>
      </c>
      <c r="Q8" s="67">
        <f>SUM(Q6:Q7)</f>
        <v>151</v>
      </c>
      <c r="R8" s="68">
        <f>AVERAGE(R6:R7)</f>
        <v>2.8660316309878899</v>
      </c>
    </row>
    <row customHeight="1" ht="18" r="9" spans="1:18" x14ac:dyDescent="0.15">
      <c r="A9" s="111"/>
      <c r="B9" s="107"/>
      <c r="C9" s="107"/>
      <c r="D9" s="11" t="s">
        <v>31</v>
      </c>
      <c r="E9" s="11">
        <v>173</v>
      </c>
      <c r="F9" s="11">
        <v>163</v>
      </c>
      <c r="G9" s="14">
        <f si="0" t="shared"/>
        <v>-10</v>
      </c>
      <c r="H9" s="13">
        <v>3.2211715424255001</v>
      </c>
      <c r="I9" s="11">
        <v>21</v>
      </c>
      <c r="J9" s="11">
        <v>89</v>
      </c>
      <c r="K9" s="13">
        <v>1.8314606741573001</v>
      </c>
      <c r="L9" s="49">
        <v>48306.75</v>
      </c>
      <c r="M9" s="50">
        <v>14996.64</v>
      </c>
      <c r="N9" s="29"/>
      <c r="O9" s="105" t="s">
        <v>31</v>
      </c>
      <c r="P9" s="11" t="s">
        <v>34</v>
      </c>
      <c r="Q9" s="66">
        <f>F9</f>
        <v>163</v>
      </c>
      <c r="R9" s="65">
        <f>H9</f>
        <v>3.2211715424255001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273</v>
      </c>
      <c r="F10" s="11">
        <v>315</v>
      </c>
      <c r="G10" s="14">
        <f si="0" t="shared"/>
        <v>42</v>
      </c>
      <c r="H10" s="13">
        <v>6.3199568420877004</v>
      </c>
      <c r="I10" s="11">
        <v>20</v>
      </c>
      <c r="J10" s="11">
        <v>124</v>
      </c>
      <c r="K10" s="13">
        <v>2.5403225806451601</v>
      </c>
      <c r="L10" s="49">
        <v>178009.99</v>
      </c>
      <c r="M10" s="50">
        <v>28166.33</v>
      </c>
      <c r="N10" s="29"/>
      <c r="O10" s="105"/>
      <c r="P10" s="11" t="s">
        <v>26</v>
      </c>
      <c r="Q10" s="66">
        <f>F20</f>
        <v>237</v>
      </c>
      <c r="R10" s="56">
        <f>H20</f>
        <v>2.5667004349512399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185</v>
      </c>
      <c r="F11" s="11">
        <v>220</v>
      </c>
      <c r="G11" s="14">
        <f si="0" t="shared"/>
        <v>35</v>
      </c>
      <c r="H11" s="13">
        <v>16.309073884312301</v>
      </c>
      <c r="I11" s="11">
        <v>4</v>
      </c>
      <c r="J11" s="11">
        <v>27</v>
      </c>
      <c r="K11" s="13">
        <v>8.1481481481481506</v>
      </c>
      <c r="L11" s="1">
        <v>206745.4</v>
      </c>
      <c r="M11" s="50">
        <v>12676.71</v>
      </c>
      <c r="N11" s="29"/>
      <c r="O11" s="105"/>
      <c r="P11" s="11" t="s">
        <v>37</v>
      </c>
      <c r="Q11" s="69">
        <f>F25</f>
        <v>168</v>
      </c>
      <c r="R11" s="65">
        <f>H25</f>
        <v>2.41</v>
      </c>
    </row>
    <row customHeight="1" ht="18" r="12" spans="1:18" x14ac:dyDescent="0.15">
      <c r="A12" s="111"/>
      <c r="B12" s="106" t="s">
        <v>38</v>
      </c>
      <c r="C12" s="106">
        <f>F12+F13</f>
        <v>299</v>
      </c>
      <c r="D12" s="11" t="s">
        <v>39</v>
      </c>
      <c r="E12" s="11">
        <v>266</v>
      </c>
      <c r="F12" s="11">
        <v>249</v>
      </c>
      <c r="G12" s="12">
        <f si="0" t="shared"/>
        <v>-17</v>
      </c>
      <c r="H12" s="16">
        <v>3.16772719133892</v>
      </c>
      <c r="I12" s="11">
        <v>10</v>
      </c>
      <c r="J12" s="11">
        <v>54</v>
      </c>
      <c r="K12" s="13">
        <v>4.6111111111111098</v>
      </c>
      <c r="L12" s="49">
        <v>121305.132</v>
      </c>
      <c r="M12" s="50">
        <v>38294.0590123</v>
      </c>
      <c r="N12" s="29"/>
      <c r="O12" s="105"/>
      <c r="P12" s="11" t="s">
        <v>40</v>
      </c>
      <c r="Q12" s="69">
        <f>F7</f>
        <v>61</v>
      </c>
      <c r="R12" s="65">
        <f>H7</f>
        <v>2.42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74</v>
      </c>
      <c r="F13" s="11">
        <v>50</v>
      </c>
      <c r="G13" s="12">
        <f si="0" t="shared"/>
        <v>-24</v>
      </c>
      <c r="H13" s="16">
        <v>1.94514662306115</v>
      </c>
      <c r="I13" s="11">
        <v>4</v>
      </c>
      <c r="J13" s="11">
        <v>14</v>
      </c>
      <c r="K13" s="13">
        <v>3.5714285714285698</v>
      </c>
      <c r="L13" s="49">
        <v>23517.967199999999</v>
      </c>
      <c r="M13" s="50">
        <v>12090.588401499999</v>
      </c>
      <c r="N13" s="29"/>
      <c r="O13" s="105"/>
      <c r="P13" s="18" t="s">
        <v>29</v>
      </c>
      <c r="Q13" s="51">
        <f>SUM(Q9:Q12)</f>
        <v>629</v>
      </c>
      <c r="R13" s="68">
        <f>AVERAGE(R9:R11)</f>
        <v>2.7326239924589135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7201</v>
      </c>
      <c r="D14" s="18"/>
      <c r="E14" s="18">
        <f si="1" t="shared"/>
        <v>6830</v>
      </c>
      <c r="F14" s="18">
        <f si="1" t="shared"/>
        <v>7201</v>
      </c>
      <c r="G14" s="19">
        <f si="1" t="shared"/>
        <v>371</v>
      </c>
      <c r="H14" s="20"/>
      <c r="I14" s="18">
        <f>SUM(I3:I13)</f>
        <v>178</v>
      </c>
      <c r="J14" s="18">
        <f>SUM(J2:J13)</f>
        <v>1857</v>
      </c>
      <c r="K14" s="20"/>
      <c r="L14" s="90">
        <f>SUM(L2:L13)</f>
        <v>2636935.5268974998</v>
      </c>
      <c r="M14" s="58">
        <f>SUM(M2:M13)</f>
        <v>731030.59952264384</v>
      </c>
      <c r="N14" s="29"/>
      <c r="O14" s="104" t="s">
        <v>33</v>
      </c>
      <c r="P14" s="11" t="s">
        <v>34</v>
      </c>
      <c r="Q14" s="69">
        <f>F8</f>
        <v>572</v>
      </c>
      <c r="R14" s="65">
        <f>H8</f>
        <v>3.4718175730646399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120</v>
      </c>
      <c r="R15" s="59">
        <f>H21</f>
        <v>2.2815766243792601</v>
      </c>
    </row>
    <row customHeight="1" ht="18" r="16" spans="1:18" x14ac:dyDescent="0.15">
      <c r="A16" s="110">
        <v>43405</v>
      </c>
      <c r="B16" s="102" t="s">
        <v>41</v>
      </c>
      <c r="C16" s="102">
        <f>F16+F17</f>
        <v>1017</v>
      </c>
      <c r="D16" s="11" t="s">
        <v>21</v>
      </c>
      <c r="E16" s="21">
        <v>671</v>
      </c>
      <c r="F16" s="21">
        <v>819</v>
      </c>
      <c r="G16" s="12">
        <f ref="G16:G27" si="2" t="shared">F16-E16</f>
        <v>148</v>
      </c>
      <c r="H16" s="13">
        <v>3</v>
      </c>
      <c r="I16" s="11">
        <v>36</v>
      </c>
      <c r="J16" s="11">
        <v>133</v>
      </c>
      <c r="K16" s="13">
        <v>6.16</v>
      </c>
      <c r="L16" s="49">
        <v>224625.275790685</v>
      </c>
      <c r="M16" s="50">
        <v>74824.896098882993</v>
      </c>
      <c r="N16" s="29"/>
      <c r="O16" s="104"/>
      <c r="P16" s="11" t="s">
        <v>37</v>
      </c>
      <c r="Q16" s="69">
        <f>F24</f>
        <v>199</v>
      </c>
      <c r="R16" s="65">
        <f>H24</f>
        <v>3.69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180</v>
      </c>
      <c r="F17" s="21">
        <v>198</v>
      </c>
      <c r="G17" s="12">
        <f si="2" t="shared"/>
        <v>18</v>
      </c>
      <c r="H17" s="13">
        <v>3.04</v>
      </c>
      <c r="I17" s="11">
        <v>17</v>
      </c>
      <c r="J17" s="11">
        <v>41</v>
      </c>
      <c r="K17" s="13">
        <v>4.83</v>
      </c>
      <c r="L17" s="49">
        <v>65711.876629990496</v>
      </c>
      <c r="M17" s="50">
        <v>21642.470912262001</v>
      </c>
      <c r="N17" s="29"/>
      <c r="O17" s="104"/>
      <c r="P17" s="18" t="s">
        <v>29</v>
      </c>
      <c r="Q17" s="51">
        <f>SUM(Q14:Q16)</f>
        <v>891</v>
      </c>
      <c r="R17" s="68">
        <f>AVERAGE(R14:R16)</f>
        <v>3.1477980658146332</v>
      </c>
    </row>
    <row customHeight="1" ht="18" r="18" spans="1:19" x14ac:dyDescent="0.15">
      <c r="A18" s="111"/>
      <c r="B18" s="102" t="s">
        <v>42</v>
      </c>
      <c r="C18" s="102">
        <f>SUM(F18:F22)</f>
        <v>2219</v>
      </c>
      <c r="D18" s="11" t="s">
        <v>21</v>
      </c>
      <c r="E18" s="21">
        <v>1048</v>
      </c>
      <c r="F18" s="21">
        <v>1050</v>
      </c>
      <c r="G18" s="12">
        <f si="2" t="shared"/>
        <v>2</v>
      </c>
      <c r="H18" s="13">
        <v>2.8406830836911201</v>
      </c>
      <c r="I18" s="11">
        <v>21</v>
      </c>
      <c r="J18" s="11">
        <v>125</v>
      </c>
      <c r="K18" s="13">
        <v>8.4</v>
      </c>
      <c r="L18" s="49">
        <v>313511.118127283</v>
      </c>
      <c r="M18" s="89">
        <v>110364.69359331499</v>
      </c>
      <c r="N18" s="29"/>
      <c r="O18" s="104" t="s">
        <v>28</v>
      </c>
      <c r="P18" s="11" t="s">
        <v>40</v>
      </c>
      <c r="Q18" s="67">
        <f>F5</f>
        <v>579</v>
      </c>
      <c r="R18" s="13">
        <f>H5</f>
        <v>3.0429626131302299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103</v>
      </c>
      <c r="F19" s="21">
        <v>90</v>
      </c>
      <c r="G19" s="14">
        <f si="2" t="shared"/>
        <v>-13</v>
      </c>
      <c r="H19" s="13">
        <v>2.61845607846803</v>
      </c>
      <c r="I19" s="11">
        <v>21</v>
      </c>
      <c r="J19" s="11">
        <v>24</v>
      </c>
      <c r="K19" s="13">
        <v>3.75</v>
      </c>
      <c r="L19" s="11">
        <v>38344.152956869701</v>
      </c>
      <c r="M19" s="76">
        <v>14643.8022284123</v>
      </c>
      <c r="N19" s="29"/>
      <c r="O19" s="104"/>
      <c r="P19" s="11" t="s">
        <v>43</v>
      </c>
      <c r="Q19" s="67">
        <f>F13</f>
        <v>50</v>
      </c>
      <c r="R19" s="13">
        <f>H13</f>
        <v>1.94514662306115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238</v>
      </c>
      <c r="F20" s="21">
        <v>237</v>
      </c>
      <c r="G20" s="14">
        <f si="2" t="shared"/>
        <v>-1</v>
      </c>
      <c r="H20" s="13">
        <v>2.5667004349512399</v>
      </c>
      <c r="I20" s="11">
        <v>28</v>
      </c>
      <c r="J20" s="11">
        <v>84</v>
      </c>
      <c r="K20" s="13">
        <v>2.8214285714285698</v>
      </c>
      <c r="L20" s="49">
        <v>71349.446122859998</v>
      </c>
      <c r="M20" s="76">
        <v>27647.423398328701</v>
      </c>
      <c r="N20" s="29"/>
      <c r="O20" s="104"/>
      <c r="P20" s="11" t="s">
        <v>37</v>
      </c>
      <c r="Q20" s="70">
        <f>F23</f>
        <v>28</v>
      </c>
      <c r="R20" s="65">
        <f>H23</f>
        <v>1.76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127</v>
      </c>
      <c r="F21" s="21">
        <v>120</v>
      </c>
      <c r="G21" s="14">
        <f si="2" t="shared"/>
        <v>-7</v>
      </c>
      <c r="H21" s="13">
        <v>2.2815766243792601</v>
      </c>
      <c r="I21" s="11">
        <v>28</v>
      </c>
      <c r="J21" s="11">
        <v>28</v>
      </c>
      <c r="K21" s="13">
        <v>4.28571428571429</v>
      </c>
      <c r="L21" s="49">
        <v>27120.7327227311</v>
      </c>
      <c r="M21" s="76">
        <v>11886.8384401114</v>
      </c>
      <c r="N21" s="29"/>
      <c r="O21" s="104"/>
      <c r="P21" s="18" t="s">
        <v>29</v>
      </c>
      <c r="Q21" s="67">
        <f>Q20+Q19+Q18</f>
        <v>657</v>
      </c>
      <c r="R21" s="68">
        <f>AVERAGE(R18:R20)</f>
        <v>2.2493697453971264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719</v>
      </c>
      <c r="F22" s="21">
        <v>722</v>
      </c>
      <c r="G22" s="12">
        <f si="2" t="shared"/>
        <v>3</v>
      </c>
      <c r="H22" s="13">
        <v>2.7970456687832801</v>
      </c>
      <c r="I22" s="11">
        <v>21</v>
      </c>
      <c r="J22" s="11">
        <v>173</v>
      </c>
      <c r="K22" s="13">
        <v>4.1734104046242804</v>
      </c>
      <c r="L22" s="49">
        <v>224989.99051733199</v>
      </c>
      <c r="M22" s="76">
        <v>80438.440111420598</v>
      </c>
      <c r="N22" s="29"/>
      <c r="O22" s="106" t="s">
        <v>20</v>
      </c>
      <c r="P22" s="11" t="s">
        <v>44</v>
      </c>
      <c r="Q22" s="69">
        <f>F2</f>
        <v>1502</v>
      </c>
      <c r="R22" s="13">
        <f>H2</f>
        <v>3.5613547925457301</v>
      </c>
    </row>
    <row customHeight="1" ht="18" r="23" spans="1:19" x14ac:dyDescent="0.15">
      <c r="A23" s="111"/>
      <c r="B23" s="102" t="s">
        <v>45</v>
      </c>
      <c r="C23" s="102">
        <f>SUM(F23:F26)</f>
        <v>512</v>
      </c>
      <c r="D23" s="22" t="s">
        <v>28</v>
      </c>
      <c r="E23" s="11">
        <v>39</v>
      </c>
      <c r="F23" s="11">
        <v>28</v>
      </c>
      <c r="G23" s="14">
        <f si="2" t="shared"/>
        <v>-11</v>
      </c>
      <c r="H23" s="65">
        <v>1.76</v>
      </c>
      <c r="I23" s="11">
        <v>6</v>
      </c>
      <c r="J23" s="11">
        <v>24</v>
      </c>
      <c r="K23" s="13">
        <v>1.1666666666666701</v>
      </c>
      <c r="L23" s="49">
        <v>11854.536819000001</v>
      </c>
      <c r="M23" s="50">
        <v>6404.6</v>
      </c>
      <c r="N23" s="29"/>
      <c r="O23" s="107"/>
      <c r="P23" s="23" t="s">
        <v>26</v>
      </c>
      <c r="Q23" s="69">
        <f>F22</f>
        <v>722</v>
      </c>
      <c r="R23" s="13">
        <f>H22</f>
        <v>2.7970456687832801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148</v>
      </c>
      <c r="F24" s="11">
        <v>199</v>
      </c>
      <c r="G24" s="12">
        <f si="2" t="shared"/>
        <v>51</v>
      </c>
      <c r="H24" s="65">
        <v>3.69</v>
      </c>
      <c r="I24" s="11">
        <v>14</v>
      </c>
      <c r="J24" s="11">
        <v>67</v>
      </c>
      <c r="K24" s="13">
        <v>2.9701492537313401</v>
      </c>
      <c r="L24" s="49">
        <v>65929.6584</v>
      </c>
      <c r="M24" s="50">
        <v>17892.740000000002</v>
      </c>
      <c r="N24" s="29"/>
      <c r="O24" s="107"/>
      <c r="P24" s="23" t="s">
        <v>24</v>
      </c>
      <c r="Q24" s="69">
        <f>F17</f>
        <v>198</v>
      </c>
      <c r="R24" s="13">
        <f>H17</f>
        <v>3.04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129</v>
      </c>
      <c r="F25" s="11">
        <v>168</v>
      </c>
      <c r="G25" s="12">
        <f si="2" t="shared"/>
        <v>39</v>
      </c>
      <c r="H25" s="65">
        <v>2.41</v>
      </c>
      <c r="I25" s="11">
        <v>14</v>
      </c>
      <c r="J25" s="11">
        <v>33</v>
      </c>
      <c r="K25" s="13">
        <v>5.0909090909090899</v>
      </c>
      <c r="L25" s="49">
        <v>47778.562692350002</v>
      </c>
      <c r="M25" s="50">
        <v>19199.52</v>
      </c>
      <c r="N25" s="29"/>
      <c r="O25" s="107"/>
      <c r="P25" s="23" t="s">
        <v>46</v>
      </c>
      <c r="Q25" s="69">
        <f>F27</f>
        <v>106</v>
      </c>
      <c r="R25" s="13">
        <f>H27</f>
        <v>3.5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97</v>
      </c>
      <c r="F26" s="11">
        <v>117</v>
      </c>
      <c r="G26" s="12">
        <f si="2" t="shared"/>
        <v>20</v>
      </c>
      <c r="H26" s="75">
        <v>2.52</v>
      </c>
      <c r="I26" s="11">
        <v>14</v>
      </c>
      <c r="J26" s="11">
        <v>40</v>
      </c>
      <c r="K26" s="53">
        <v>2.9249999999999998</v>
      </c>
      <c r="L26" s="49">
        <v>31573.852153979999</v>
      </c>
      <c r="M26" s="50">
        <v>12211.03</v>
      </c>
      <c r="N26" s="29"/>
      <c r="O26" s="108"/>
      <c r="P26" s="18" t="s">
        <v>29</v>
      </c>
      <c r="Q26" s="51">
        <f>SUM(Q22:Q25)</f>
        <v>2528</v>
      </c>
      <c r="R26" s="71">
        <f>AVERAGE(R22:R25)</f>
        <v>3.2246001153322528</v>
      </c>
    </row>
    <row customHeight="1" ht="18" r="27" spans="1:19" x14ac:dyDescent="0.15">
      <c r="A27" s="111"/>
      <c r="B27" s="23" t="s">
        <v>48</v>
      </c>
      <c r="C27" s="23">
        <f>F27</f>
        <v>106</v>
      </c>
      <c r="D27" s="22" t="s">
        <v>20</v>
      </c>
      <c r="E27" s="11">
        <v>120</v>
      </c>
      <c r="F27" s="11">
        <v>106</v>
      </c>
      <c r="G27" s="12">
        <f si="2" t="shared"/>
        <v>-14</v>
      </c>
      <c r="H27" s="53">
        <v>3.5</v>
      </c>
      <c r="I27" s="11">
        <v>12</v>
      </c>
      <c r="J27" s="11">
        <v>63</v>
      </c>
      <c r="K27" s="53">
        <v>1.6825396825396799</v>
      </c>
      <c r="L27" s="49">
        <v>39724.5121</v>
      </c>
      <c r="M27" s="50">
        <v>11475.269236390501</v>
      </c>
      <c r="N27" s="29"/>
      <c r="O27" s="11" t="s">
        <v>49</v>
      </c>
      <c r="P27" s="11" t="s">
        <v>43</v>
      </c>
      <c r="Q27" s="11">
        <f>F12</f>
        <v>249</v>
      </c>
      <c r="R27" s="13">
        <f>H12</f>
        <v>3.16772719133892</v>
      </c>
    </row>
    <row customHeight="1" ht="18" r="28" spans="1:19" x14ac:dyDescent="0.15">
      <c r="A28" s="111"/>
      <c r="B28" s="18"/>
      <c r="C28" s="18">
        <f ref="C28:G28" si="3" t="shared">SUM(C16:C27)</f>
        <v>3854</v>
      </c>
      <c r="D28" s="18"/>
      <c r="E28" s="18">
        <f si="3" t="shared"/>
        <v>3619</v>
      </c>
      <c r="F28" s="18">
        <f si="3" t="shared"/>
        <v>3854</v>
      </c>
      <c r="G28" s="24">
        <f si="3" t="shared"/>
        <v>235</v>
      </c>
      <c r="H28" s="20"/>
      <c r="I28" s="57">
        <f ref="I28:M28" si="4" t="shared">SUM(I16:I27)</f>
        <v>232</v>
      </c>
      <c r="J28" s="57">
        <f si="4" t="shared"/>
        <v>835</v>
      </c>
      <c r="K28" s="20"/>
      <c r="L28" s="18">
        <f>SUM(L16:L27)</f>
        <v>1162513.7150330811</v>
      </c>
      <c r="M28" s="58">
        <f si="4" t="shared"/>
        <v>408631.72401912347</v>
      </c>
      <c r="N28" s="29"/>
      <c r="O28" s="101" t="s">
        <v>30</v>
      </c>
      <c r="P28" s="11" t="s">
        <v>40</v>
      </c>
      <c r="Q28" s="51">
        <f>F6</f>
        <v>46</v>
      </c>
      <c r="R28" s="13">
        <f>H7</f>
        <v>2.42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10449</v>
      </c>
      <c r="F29" s="25">
        <f si="5" t="shared"/>
        <v>11055</v>
      </c>
      <c r="G29" s="26">
        <f si="5" t="shared"/>
        <v>606</v>
      </c>
      <c r="H29" s="13"/>
      <c r="I29" s="60">
        <f ref="I29:M29" si="6" t="shared">I28+I14</f>
        <v>410</v>
      </c>
      <c r="J29" s="60">
        <f si="6" t="shared"/>
        <v>2692</v>
      </c>
      <c r="K29" s="13"/>
      <c r="L29" s="11">
        <f>L28+L14</f>
        <v>3799449.2419305807</v>
      </c>
      <c r="M29" s="50">
        <f si="6" t="shared"/>
        <v>1139662.3235417674</v>
      </c>
      <c r="N29" s="29"/>
      <c r="O29" s="101"/>
      <c r="P29" s="11" t="s">
        <v>37</v>
      </c>
      <c r="Q29" s="51">
        <f>F26</f>
        <v>117</v>
      </c>
      <c r="R29" s="11">
        <f>H26</f>
        <v>2.52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315</v>
      </c>
      <c r="R30" s="65">
        <f>H10</f>
        <v>6.3199568420877004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220</v>
      </c>
      <c r="R31" s="65">
        <f>H11</f>
        <v>16.309073884312301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11055</v>
      </c>
      <c r="R32" s="1">
        <f>R31+R28+R27+R24+R23+R22+R30+R20+R19+R18+R16+R15+R14+R11+R10+R9+R7+R6+R4+R3+R2+R25+R29</f>
        <v>82.683731962193917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82.683731962193917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{3F9A6EAD-32DC-40B8-B8A8-45ECFE264950}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{C009CEB5-F2DA-49F7-97B0-3AF25DF59487}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{FE4839E8-2968-47C5-913B-1B91D35FD092}</x14:id>
        </ext>
      </extLst>
    </cfRule>
  </conditionalFormatting>
  <conditionalFormatting sqref="R30">
    <cfRule dxfId="485" priority="16" type="aboveAverage"/>
    <cfRule aboveAverage="0" dxfId="484" priority="15" type="aboveAverage"/>
  </conditionalFormatting>
  <conditionalFormatting sqref="R31">
    <cfRule dxfId="483" priority="2" type="aboveAverage"/>
    <cfRule aboveAverage="0" dxfId="48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{CBB2778E-787A-4109-A9F7-E4AA685DC37B}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{CD3A47A1-36E7-48F3-9EE6-1FE2EB91B68F}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{C1D0B3AD-21C1-4A72-9725-7686E065C8EE}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{9865BF0A-DDBA-48BF-8113-47AF6420F42A}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{D85D5CF3-6AF5-4A1D-B83C-E9E90FCA91E7}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{1857A83F-494F-422E-AE2D-6EF1C2E8F9B8}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{D9401BF5-EE9F-47EB-B552-7B7409851083}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{3E40D0C3-88BD-4A10-9D3F-0C8642C74DE5}</x14:id>
        </ext>
      </extLst>
    </cfRule>
  </conditionalFormatting>
  <conditionalFormatting sqref="R3:R4">
    <cfRule dxfId="481" priority="24" type="aboveAverage"/>
    <cfRule aboveAverage="0" dxfId="480" priority="23" type="aboveAverage"/>
  </conditionalFormatting>
  <conditionalFormatting sqref="R6:R7">
    <cfRule dxfId="479" priority="22" type="aboveAverage"/>
    <cfRule aboveAverage="0" dxfId="478" priority="21" type="aboveAverage"/>
  </conditionalFormatting>
  <conditionalFormatting sqref="R9:R12">
    <cfRule dxfId="477" priority="18" type="aboveAverage"/>
    <cfRule aboveAverage="0" dxfId="476" priority="17" type="aboveAverage"/>
  </conditionalFormatting>
  <conditionalFormatting sqref="R14:R16">
    <cfRule dxfId="475" priority="20" type="aboveAverage"/>
    <cfRule aboveAverage="0" dxfId="474" priority="19" type="aboveAverage"/>
  </conditionalFormatting>
  <conditionalFormatting sqref="R18:R21">
    <cfRule dxfId="473" priority="14" type="aboveAverage"/>
    <cfRule aboveAverage="0" dxfId="472" priority="13" type="aboveAverage"/>
  </conditionalFormatting>
  <conditionalFormatting sqref="R22:R25">
    <cfRule dxfId="471" priority="28" type="aboveAverage"/>
    <cfRule aboveAverage="0" dxfId="47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{BAE8335A-FA8A-47F3-B50F-FB93626FF2D9}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F9A6EAD-32DC-40B8-B8A8-45ECFE26495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009CEB5-F2DA-49F7-97B0-3AF25DF5948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E4839E8-2968-47C5-913B-1B91D35FD09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BB2778E-787A-4109-A9F7-E4AA685DC37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D3A47A1-36E7-48F3-9EE6-1FE2EB91B6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1D0B3AD-21C1-4A72-9725-7686E065C8E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865BF0A-DDBA-48BF-8113-47AF6420F4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85D5CF3-6AF5-4A1D-B83C-E9E90FCA91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57A83F-494F-422E-AE2D-6EF1C2E8F9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9401BF5-EE9F-47EB-B552-7B740985108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E40D0C3-88BD-4A10-9D3F-0C8642C74D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AE8335A-FA8A-47F3-B50F-FB93626FF2D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topLeftCell="A16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43422</v>
      </c>
      <c r="B2" s="11" t="s">
        <v>19</v>
      </c>
      <c r="C2" s="11">
        <f>F2</f>
        <v>1278</v>
      </c>
      <c r="D2" s="11" t="s">
        <v>20</v>
      </c>
      <c r="E2" s="11">
        <v>1368</v>
      </c>
      <c r="F2" s="11">
        <v>1278</v>
      </c>
      <c r="G2" s="12">
        <f ref="G2:G13" si="0" t="shared">F2-E2</f>
        <v>-90</v>
      </c>
      <c r="H2" s="13">
        <v>4.4009976881920796</v>
      </c>
      <c r="I2" s="21">
        <v>0</v>
      </c>
      <c r="J2" s="21">
        <v>383</v>
      </c>
      <c r="K2" s="13">
        <v>3.3368146214099199</v>
      </c>
      <c r="L2" s="49">
        <v>399416.11</v>
      </c>
      <c r="M2" s="50">
        <v>90755.81</v>
      </c>
      <c r="N2" s="29"/>
      <c r="O2" s="104" t="s">
        <v>21</v>
      </c>
      <c r="P2" s="11" t="s">
        <v>22</v>
      </c>
      <c r="Q2" s="51">
        <f>F3</f>
        <v>3652</v>
      </c>
      <c r="R2" s="65">
        <f>H3</f>
        <v>3.3280453378510102</v>
      </c>
    </row>
    <row customFormat="1" customHeight="1" ht="18" r="3" s="1" spans="1:18" x14ac:dyDescent="0.15">
      <c r="A3" s="111"/>
      <c r="B3" s="104" t="s">
        <v>23</v>
      </c>
      <c r="C3" s="106">
        <f>F3+F4</f>
        <v>3815</v>
      </c>
      <c r="D3" s="11" t="s">
        <v>21</v>
      </c>
      <c r="E3" s="11">
        <v>3749</v>
      </c>
      <c r="F3" s="11">
        <v>3652</v>
      </c>
      <c r="G3" s="14">
        <f si="0" t="shared"/>
        <v>-97</v>
      </c>
      <c r="H3" s="13">
        <v>3.3280453378510102</v>
      </c>
      <c r="I3" s="11">
        <v>0</v>
      </c>
      <c r="J3" s="11">
        <v>565</v>
      </c>
      <c r="K3" s="13">
        <v>6.46371681415929</v>
      </c>
      <c r="L3" s="1">
        <v>1164499.4757999999</v>
      </c>
      <c r="M3" s="50">
        <v>349904.93144902302</v>
      </c>
      <c r="N3" s="41"/>
      <c r="O3" s="104"/>
      <c r="P3" s="11" t="s">
        <v>24</v>
      </c>
      <c r="Q3" s="51">
        <f>F16</f>
        <v>693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186</v>
      </c>
      <c r="F4" s="11">
        <v>163</v>
      </c>
      <c r="G4" s="14">
        <f si="0" t="shared"/>
        <v>-23</v>
      </c>
      <c r="H4" s="13">
        <v>3.4426033341705899</v>
      </c>
      <c r="I4" s="11">
        <v>0</v>
      </c>
      <c r="J4" s="11">
        <v>26</v>
      </c>
      <c r="K4" s="13">
        <v>6.2692307692307701</v>
      </c>
      <c r="L4" s="49">
        <v>60991.054100000001</v>
      </c>
      <c r="M4" s="50">
        <v>17716.55</v>
      </c>
      <c r="N4" s="41"/>
      <c r="O4" s="104"/>
      <c r="P4" s="11" t="s">
        <v>26</v>
      </c>
      <c r="Q4" s="66">
        <f>F18</f>
        <v>889</v>
      </c>
      <c r="R4" s="55">
        <f>H18</f>
        <v>2.4949101478144899</v>
      </c>
    </row>
    <row customFormat="1" customHeight="1" ht="18" r="5" s="1" spans="1:18" x14ac:dyDescent="0.15">
      <c r="A5" s="111"/>
      <c r="B5" s="106" t="s">
        <v>27</v>
      </c>
      <c r="C5" s="106">
        <f>F5+F6+F7</f>
        <v>362</v>
      </c>
      <c r="D5" s="11" t="s">
        <v>28</v>
      </c>
      <c r="E5" s="11">
        <v>256</v>
      </c>
      <c r="F5" s="11">
        <v>280</v>
      </c>
      <c r="G5" s="12">
        <f si="0" t="shared"/>
        <v>24</v>
      </c>
      <c r="H5" s="13">
        <v>2.64</v>
      </c>
      <c r="I5" s="11">
        <v>0</v>
      </c>
      <c r="J5" s="11">
        <v>114</v>
      </c>
      <c r="K5" s="13">
        <v>2.4500000000000002</v>
      </c>
      <c r="L5" s="1">
        <v>124483.67</v>
      </c>
      <c r="M5" s="50">
        <v>47055.72</v>
      </c>
      <c r="N5" s="29"/>
      <c r="O5" s="104"/>
      <c r="P5" s="18" t="s">
        <v>29</v>
      </c>
      <c r="Q5" s="67">
        <f>SUM(Q2:Q4)</f>
        <v>5234</v>
      </c>
      <c r="R5" s="68">
        <f>AVERAGE(R2:R4)</f>
        <v>2.8743184952218335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55</v>
      </c>
      <c r="F6" s="11">
        <v>40</v>
      </c>
      <c r="G6" s="12">
        <f si="0" t="shared"/>
        <v>-15</v>
      </c>
      <c r="H6" s="13">
        <v>2.23</v>
      </c>
      <c r="I6" s="11">
        <v>0</v>
      </c>
      <c r="J6" s="11">
        <v>27</v>
      </c>
      <c r="K6" s="13">
        <v>1.48</v>
      </c>
      <c r="L6" s="49">
        <v>7552.74</v>
      </c>
      <c r="M6" s="50">
        <v>3389.23</v>
      </c>
      <c r="N6" s="29"/>
      <c r="O6" s="104" t="s">
        <v>25</v>
      </c>
      <c r="P6" s="11" t="s">
        <v>22</v>
      </c>
      <c r="Q6" s="51">
        <f>F4</f>
        <v>163</v>
      </c>
      <c r="R6" s="13">
        <f>H4</f>
        <v>3.4426033341705899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42</v>
      </c>
      <c r="F7" s="11">
        <v>42</v>
      </c>
      <c r="G7" s="12">
        <f si="0" t="shared"/>
        <v>0</v>
      </c>
      <c r="H7" s="13">
        <v>1.9</v>
      </c>
      <c r="I7" s="11">
        <v>0</v>
      </c>
      <c r="J7" s="11">
        <v>37</v>
      </c>
      <c r="K7" s="13">
        <v>1.1399999999999999</v>
      </c>
      <c r="L7" s="49">
        <v>16206.54</v>
      </c>
      <c r="M7" s="50">
        <v>8508.09</v>
      </c>
      <c r="O7" s="104"/>
      <c r="P7" s="11" t="s">
        <v>26</v>
      </c>
      <c r="Q7" s="66">
        <f>F19</f>
        <v>85</v>
      </c>
      <c r="R7" s="56">
        <f>H19</f>
        <v>3.1233416081477601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1265</v>
      </c>
      <c r="D8" s="11" t="s">
        <v>33</v>
      </c>
      <c r="E8" s="11">
        <v>910</v>
      </c>
      <c r="F8" s="11">
        <v>756</v>
      </c>
      <c r="G8" s="14">
        <f si="0" t="shared"/>
        <v>-154</v>
      </c>
      <c r="H8" s="13">
        <v>4.0262648324794803</v>
      </c>
      <c r="I8" s="11">
        <v>0</v>
      </c>
      <c r="J8" s="11">
        <v>201</v>
      </c>
      <c r="K8" s="13">
        <v>3.76119402985075</v>
      </c>
      <c r="L8" s="49">
        <v>254130.75</v>
      </c>
      <c r="M8" s="50">
        <v>63118.239999999998</v>
      </c>
      <c r="N8" s="29"/>
      <c r="O8" s="104"/>
      <c r="P8" s="18" t="s">
        <v>29</v>
      </c>
      <c r="Q8" s="67">
        <f>SUM(Q6:Q7)</f>
        <v>248</v>
      </c>
      <c r="R8" s="68">
        <f>AVERAGE(R6:R7)</f>
        <v>3.2829724711591748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199</v>
      </c>
      <c r="F9" s="11">
        <v>178</v>
      </c>
      <c r="G9" s="14">
        <f si="0" t="shared"/>
        <v>-21</v>
      </c>
      <c r="H9" s="13">
        <v>3.9461310237871201</v>
      </c>
      <c r="I9" s="11">
        <v>0</v>
      </c>
      <c r="J9" s="11">
        <v>70</v>
      </c>
      <c r="K9" s="13">
        <v>2.54285714285714</v>
      </c>
      <c r="L9" s="49">
        <v>57072.38</v>
      </c>
      <c r="M9" s="50">
        <v>14462.87</v>
      </c>
      <c r="N9" s="29"/>
      <c r="O9" s="105" t="s">
        <v>31</v>
      </c>
      <c r="P9" s="11" t="s">
        <v>34</v>
      </c>
      <c r="Q9" s="66">
        <f>F9</f>
        <v>178</v>
      </c>
      <c r="R9" s="65">
        <f>H9</f>
        <v>3.9461310237871201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256</v>
      </c>
      <c r="F10" s="11">
        <v>268</v>
      </c>
      <c r="G10" s="14">
        <f si="0" t="shared"/>
        <v>12</v>
      </c>
      <c r="H10" s="13">
        <v>6.7024330287137603</v>
      </c>
      <c r="I10" s="11">
        <v>0</v>
      </c>
      <c r="J10" s="11">
        <v>83</v>
      </c>
      <c r="K10" s="13">
        <v>3.2289156626505999</v>
      </c>
      <c r="L10" s="49">
        <v>147887.04000000001</v>
      </c>
      <c r="M10" s="50">
        <v>22064.68</v>
      </c>
      <c r="N10" s="29"/>
      <c r="O10" s="105"/>
      <c r="P10" s="11" t="s">
        <v>26</v>
      </c>
      <c r="Q10" s="66">
        <f>F20</f>
        <v>530</v>
      </c>
      <c r="R10" s="56">
        <f>H20</f>
        <v>3.0506724147980999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54</v>
      </c>
      <c r="F11" s="11">
        <v>63</v>
      </c>
      <c r="G11" s="14">
        <f si="0" t="shared"/>
        <v>9</v>
      </c>
      <c r="H11" s="13">
        <v>8.1658579118962802</v>
      </c>
      <c r="I11" s="11">
        <v>2</v>
      </c>
      <c r="J11" s="11">
        <v>26</v>
      </c>
      <c r="K11" s="13">
        <v>2.4230769230769198</v>
      </c>
      <c r="L11" s="1">
        <v>43079.8</v>
      </c>
      <c r="M11" s="50">
        <v>5275.6</v>
      </c>
      <c r="N11" s="29"/>
      <c r="O11" s="105"/>
      <c r="P11" s="11" t="s">
        <v>37</v>
      </c>
      <c r="Q11" s="69">
        <f>F25</f>
        <v>60</v>
      </c>
      <c r="R11" s="65">
        <f>H25</f>
        <v>2.5508677986598598</v>
      </c>
    </row>
    <row customFormat="1" customHeight="1" ht="18" r="12" s="1" spans="1:18" x14ac:dyDescent="0.15">
      <c r="A12" s="111"/>
      <c r="B12" s="106" t="s">
        <v>38</v>
      </c>
      <c r="C12" s="106">
        <f>F12+F13</f>
        <v>399</v>
      </c>
      <c r="D12" s="11" t="s">
        <v>39</v>
      </c>
      <c r="E12" s="11">
        <v>233</v>
      </c>
      <c r="F12" s="11">
        <v>228</v>
      </c>
      <c r="G12" s="12">
        <f si="0" t="shared"/>
        <v>-5</v>
      </c>
      <c r="H12" s="16">
        <v>2.7861288521053602</v>
      </c>
      <c r="I12" s="11">
        <v>0</v>
      </c>
      <c r="J12" s="11">
        <v>54</v>
      </c>
      <c r="K12" s="13">
        <v>4.2222222222222197</v>
      </c>
      <c r="L12" s="49">
        <v>120827.925</v>
      </c>
      <c r="M12" s="50">
        <v>43367.673002164003</v>
      </c>
      <c r="N12" s="29"/>
      <c r="O12" s="105"/>
      <c r="P12" s="11" t="s">
        <v>40</v>
      </c>
      <c r="Q12" s="69">
        <f>F7</f>
        <v>42</v>
      </c>
      <c r="R12" s="65">
        <f>H7</f>
        <v>1.9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129</v>
      </c>
      <c r="F13" s="11">
        <v>171</v>
      </c>
      <c r="G13" s="12">
        <f si="0" t="shared"/>
        <v>42</v>
      </c>
      <c r="H13" s="16">
        <v>3.4619027833223899</v>
      </c>
      <c r="I13" s="11">
        <v>0</v>
      </c>
      <c r="J13" s="11">
        <v>26</v>
      </c>
      <c r="K13" s="13">
        <v>6.5769230769230802</v>
      </c>
      <c r="L13" s="49">
        <v>87136.829020999998</v>
      </c>
      <c r="M13" s="50">
        <v>25170.212589671501</v>
      </c>
      <c r="N13" s="29"/>
      <c r="O13" s="105"/>
      <c r="P13" s="18" t="s">
        <v>29</v>
      </c>
      <c r="Q13" s="51">
        <f>SUM(Q9:Q12)</f>
        <v>810</v>
      </c>
      <c r="R13" s="68">
        <f>AVERAGE(R9:R11)</f>
        <v>3.1825570790816933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7119</v>
      </c>
      <c r="D14" s="18"/>
      <c r="E14" s="18">
        <f si="1" t="shared"/>
        <v>7437</v>
      </c>
      <c r="F14" s="18">
        <f si="1" t="shared"/>
        <v>7119</v>
      </c>
      <c r="G14" s="19">
        <f si="1" t="shared"/>
        <v>-318</v>
      </c>
      <c r="H14" s="20">
        <f>L14/M14</f>
        <v>3.594848979501394</v>
      </c>
      <c r="I14" s="18">
        <f>SUM(I3:I13)</f>
        <v>2</v>
      </c>
      <c r="J14" s="18">
        <f ref="J14:M14" si="2" t="shared">SUM(J2:J13)</f>
        <v>1612</v>
      </c>
      <c r="K14" s="20"/>
      <c r="L14" s="72">
        <f si="2" t="shared"/>
        <v>2483284.3139209994</v>
      </c>
      <c r="M14" s="58">
        <f si="2" t="shared"/>
        <v>690789.60704085859</v>
      </c>
      <c r="N14" s="29"/>
      <c r="O14" s="104" t="s">
        <v>33</v>
      </c>
      <c r="P14" s="11" t="s">
        <v>34</v>
      </c>
      <c r="Q14" s="69">
        <f>F8</f>
        <v>756</v>
      </c>
      <c r="R14" s="65">
        <f>H8</f>
        <v>4.0262648324794803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10">
        <v>43422</v>
      </c>
      <c r="B16" s="102" t="s">
        <v>41</v>
      </c>
      <c r="C16" s="102">
        <f>F16+F17</f>
        <v>971</v>
      </c>
      <c r="D16" s="11" t="s">
        <v>21</v>
      </c>
      <c r="E16" s="21">
        <v>716</v>
      </c>
      <c r="F16" s="21">
        <v>693</v>
      </c>
      <c r="G16" s="12">
        <f ref="G16:G27" si="3" t="shared">F16-E16</f>
        <v>-23</v>
      </c>
      <c r="H16" s="13">
        <v>2.8</v>
      </c>
      <c r="I16" s="11"/>
      <c r="J16" s="11">
        <v>155</v>
      </c>
      <c r="K16" s="13">
        <v>4.47</v>
      </c>
      <c r="L16" s="29">
        <v>192798.01</v>
      </c>
      <c r="M16" s="49">
        <v>68563.679999999993</v>
      </c>
      <c r="N16" s="29"/>
      <c r="O16" s="104"/>
      <c r="P16" s="11" t="s">
        <v>37</v>
      </c>
      <c r="Q16" s="69">
        <f>F24</f>
        <v>83</v>
      </c>
      <c r="R16" s="65">
        <f>H24</f>
        <v>2.1415218258364699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265</v>
      </c>
      <c r="F17" s="21">
        <v>278</v>
      </c>
      <c r="G17" s="12">
        <f si="3" t="shared"/>
        <v>13</v>
      </c>
      <c r="H17" s="13">
        <v>2.9</v>
      </c>
      <c r="I17" s="11"/>
      <c r="J17" s="11">
        <v>58</v>
      </c>
      <c r="K17" s="13">
        <v>4.79</v>
      </c>
      <c r="L17" s="49">
        <v>86459.11</v>
      </c>
      <c r="M17" s="50">
        <v>29679.03</v>
      </c>
      <c r="N17" s="29"/>
      <c r="O17" s="104"/>
      <c r="P17" s="18" t="s">
        <v>29</v>
      </c>
      <c r="Q17" s="51">
        <f>SUM(Q14:Q16)</f>
        <v>839</v>
      </c>
      <c r="R17" s="68">
        <f>AVERAGE(R14:R16)</f>
        <v>2.0559288861053169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2426</v>
      </c>
      <c r="D18" s="11" t="s">
        <v>21</v>
      </c>
      <c r="E18" s="21">
        <v>972</v>
      </c>
      <c r="F18" s="21">
        <v>889</v>
      </c>
      <c r="G18" s="12">
        <f si="3" t="shared"/>
        <v>-83</v>
      </c>
      <c r="H18" s="13">
        <v>2.4949101478144899</v>
      </c>
      <c r="I18" s="11"/>
      <c r="J18" s="11">
        <v>118</v>
      </c>
      <c r="K18" s="13">
        <v>7.5338983050847501</v>
      </c>
      <c r="L18" s="49">
        <v>261116.32312480299</v>
      </c>
      <c r="M18" s="50">
        <v>104659.610027855</v>
      </c>
      <c r="N18" s="41"/>
      <c r="O18" s="104" t="s">
        <v>28</v>
      </c>
      <c r="P18" s="11" t="s">
        <v>40</v>
      </c>
      <c r="Q18" s="67">
        <f>F5</f>
        <v>280</v>
      </c>
      <c r="R18" s="13">
        <f>H5</f>
        <v>2.64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79</v>
      </c>
      <c r="F19" s="21">
        <v>85</v>
      </c>
      <c r="G19" s="14">
        <f si="3" t="shared"/>
        <v>6</v>
      </c>
      <c r="H19" s="13">
        <v>3.1233416081477601</v>
      </c>
      <c r="I19" s="11"/>
      <c r="J19" s="11">
        <v>27</v>
      </c>
      <c r="K19" s="13">
        <v>3.1481481481481501</v>
      </c>
      <c r="L19" s="49">
        <v>38368.163628279202</v>
      </c>
      <c r="M19" s="76">
        <v>12284.331476323099</v>
      </c>
      <c r="N19" s="41"/>
      <c r="O19" s="104"/>
      <c r="P19" s="11" t="s">
        <v>43</v>
      </c>
      <c r="Q19" s="67">
        <f>F13</f>
        <v>171</v>
      </c>
      <c r="R19" s="13">
        <f>H13</f>
        <v>3.4619027833223899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476</v>
      </c>
      <c r="F20" s="21">
        <v>530</v>
      </c>
      <c r="G20" s="14">
        <f si="3" t="shared"/>
        <v>54</v>
      </c>
      <c r="H20" s="13">
        <v>3.0506724147980999</v>
      </c>
      <c r="I20" s="11"/>
      <c r="J20" s="11">
        <v>103</v>
      </c>
      <c r="K20" s="13">
        <v>5.1456310679611699</v>
      </c>
      <c r="L20" s="49">
        <v>161374.62235649501</v>
      </c>
      <c r="M20" s="76">
        <v>52898.050139275801</v>
      </c>
      <c r="N20" s="41"/>
      <c r="O20" s="104"/>
      <c r="P20" s="11" t="s">
        <v>37</v>
      </c>
      <c r="Q20" s="70">
        <f>F23</f>
        <v>301</v>
      </c>
      <c r="R20" s="65">
        <f>H23</f>
        <v>3.4230296511810798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/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752</v>
      </c>
      <c r="R21" s="68">
        <f>AVERAGE(R18:R20)</f>
        <v>3.1749774781678233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988</v>
      </c>
      <c r="F22" s="21">
        <v>922</v>
      </c>
      <c r="G22" s="12">
        <f si="3" t="shared"/>
        <v>-66</v>
      </c>
      <c r="H22" s="13">
        <v>2.9715896264945498</v>
      </c>
      <c r="I22" s="11"/>
      <c r="J22" s="11">
        <v>127</v>
      </c>
      <c r="K22" s="13">
        <v>7.2598425196850398</v>
      </c>
      <c r="L22" s="49">
        <v>288552.73416921298</v>
      </c>
      <c r="M22" s="76">
        <v>97103.830083565495</v>
      </c>
      <c r="N22" s="41"/>
      <c r="O22" s="106" t="s">
        <v>20</v>
      </c>
      <c r="P22" s="11" t="s">
        <v>44</v>
      </c>
      <c r="Q22" s="69">
        <f>F2</f>
        <v>1278</v>
      </c>
      <c r="R22" s="13">
        <f>H2</f>
        <v>4.4009976881920796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600</v>
      </c>
      <c r="D23" s="22" t="s">
        <v>28</v>
      </c>
      <c r="E23" s="11">
        <v>262</v>
      </c>
      <c r="F23" s="11">
        <v>301</v>
      </c>
      <c r="G23" s="14">
        <f si="3" t="shared"/>
        <v>39</v>
      </c>
      <c r="H23" s="65">
        <v>3.4230296511810798</v>
      </c>
      <c r="I23" s="11">
        <v>0</v>
      </c>
      <c r="J23" s="11">
        <v>27</v>
      </c>
      <c r="K23" s="13">
        <v>11.148148148148101</v>
      </c>
      <c r="L23" s="49">
        <v>131695.58898175001</v>
      </c>
      <c r="M23" s="50">
        <v>38473.4</v>
      </c>
      <c r="N23" s="29"/>
      <c r="O23" s="107"/>
      <c r="P23" s="23" t="s">
        <v>26</v>
      </c>
      <c r="Q23" s="69">
        <f>F22</f>
        <v>922</v>
      </c>
      <c r="R23" s="13">
        <f>H22</f>
        <v>2.9715896264945498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116</v>
      </c>
      <c r="F24" s="11">
        <v>83</v>
      </c>
      <c r="G24" s="12">
        <f si="3" t="shared"/>
        <v>-33</v>
      </c>
      <c r="H24" s="65">
        <v>2.1415218258364699</v>
      </c>
      <c r="I24" s="11">
        <v>0</v>
      </c>
      <c r="J24" s="11">
        <v>47</v>
      </c>
      <c r="K24" s="13">
        <v>1.76595744680851</v>
      </c>
      <c r="L24" s="49">
        <v>26094.657599999999</v>
      </c>
      <c r="M24" s="50">
        <v>12185.1</v>
      </c>
      <c r="N24" s="29"/>
      <c r="O24" s="107"/>
      <c r="P24" s="23" t="s">
        <v>24</v>
      </c>
      <c r="Q24" s="69">
        <f>F17</f>
        <v>278</v>
      </c>
      <c r="R24" s="13">
        <f>H17</f>
        <v>2.9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61</v>
      </c>
      <c r="F25" s="11">
        <v>60</v>
      </c>
      <c r="G25" s="12">
        <f si="3" t="shared"/>
        <v>-1</v>
      </c>
      <c r="H25" s="65">
        <v>2.5508677986598598</v>
      </c>
      <c r="I25" s="11">
        <v>0</v>
      </c>
      <c r="J25" s="11">
        <v>28</v>
      </c>
      <c r="K25" s="13">
        <v>2.1428571428571401</v>
      </c>
      <c r="L25" s="49">
        <v>20336.2323339</v>
      </c>
      <c r="M25" s="50">
        <v>7972.28</v>
      </c>
      <c r="N25" s="29"/>
      <c r="O25" s="107"/>
      <c r="P25" s="23" t="s">
        <v>46</v>
      </c>
      <c r="Q25" s="69">
        <f>F27</f>
        <v>78</v>
      </c>
      <c r="R25" s="13">
        <f>H27</f>
        <v>2.4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142</v>
      </c>
      <c r="F26" s="11">
        <v>156</v>
      </c>
      <c r="G26" s="12">
        <f si="3" t="shared"/>
        <v>14</v>
      </c>
      <c r="H26" s="75">
        <v>2.2605660693537302</v>
      </c>
      <c r="I26" s="11">
        <v>0</v>
      </c>
      <c r="J26" s="11">
        <v>38</v>
      </c>
      <c r="K26" s="53">
        <v>4.1052631578947398</v>
      </c>
      <c r="L26" s="49">
        <v>51464.793121709998</v>
      </c>
      <c r="M26" s="50">
        <v>22766.33</v>
      </c>
      <c r="N26" s="29"/>
      <c r="O26" s="108"/>
      <c r="P26" s="18" t="s">
        <v>29</v>
      </c>
      <c r="Q26" s="51">
        <f>SUM(Q22:Q25)</f>
        <v>2556</v>
      </c>
      <c r="R26" s="71">
        <f>AVERAGE(R22:R25)</f>
        <v>3.1681468286716576</v>
      </c>
    </row>
    <row customFormat="1" customHeight="1" ht="18" r="27" s="1" spans="1:19" x14ac:dyDescent="0.15">
      <c r="A27" s="111"/>
      <c r="B27" s="23" t="s">
        <v>48</v>
      </c>
      <c r="C27" s="23">
        <f>F27</f>
        <v>78</v>
      </c>
      <c r="D27" s="22" t="s">
        <v>20</v>
      </c>
      <c r="E27" s="11">
        <v>101</v>
      </c>
      <c r="F27" s="11">
        <v>78</v>
      </c>
      <c r="G27" s="12">
        <f si="3" t="shared"/>
        <v>-23</v>
      </c>
      <c r="H27" s="53">
        <v>2.4</v>
      </c>
      <c r="I27" s="11">
        <v>0</v>
      </c>
      <c r="J27" s="11">
        <v>80</v>
      </c>
      <c r="K27" s="53">
        <v>0.98</v>
      </c>
      <c r="L27" s="49">
        <v>26613.119999999999</v>
      </c>
      <c r="M27" s="50">
        <v>10968.17</v>
      </c>
      <c r="N27" s="41"/>
      <c r="O27" s="11" t="s">
        <v>49</v>
      </c>
      <c r="P27" s="11" t="s">
        <v>43</v>
      </c>
      <c r="Q27" s="11">
        <f>F12</f>
        <v>228</v>
      </c>
      <c r="R27" s="13">
        <f>H12</f>
        <v>2.7861288521053602</v>
      </c>
    </row>
    <row customFormat="1" customHeight="1" ht="18" r="28" s="1" spans="1:19" x14ac:dyDescent="0.15">
      <c r="A28" s="111"/>
      <c r="B28" s="18"/>
      <c r="C28" s="18">
        <f ref="C28:G28" si="4" t="shared">SUM(C16:C27)</f>
        <v>4075</v>
      </c>
      <c r="D28" s="18"/>
      <c r="E28" s="18">
        <f si="4" t="shared"/>
        <v>4178</v>
      </c>
      <c r="F28" s="18">
        <f si="4" t="shared"/>
        <v>4075</v>
      </c>
      <c r="G28" s="24">
        <f si="4" t="shared"/>
        <v>-103</v>
      </c>
      <c r="H28" s="20">
        <f>L28/M28</f>
        <v>2.8081360539134068</v>
      </c>
      <c r="I28" s="57">
        <f ref="I28:M28" si="5" t="shared">SUM(I16:I27)</f>
        <v>0</v>
      </c>
      <c r="J28" s="57">
        <f si="5" t="shared"/>
        <v>808</v>
      </c>
      <c r="K28" s="20"/>
      <c r="L28" s="58">
        <f si="5" t="shared"/>
        <v>1284873.3553161502</v>
      </c>
      <c r="M28" s="58">
        <f si="5" t="shared"/>
        <v>457553.81172701943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11615</v>
      </c>
      <c r="F29" s="25">
        <f si="6" t="shared"/>
        <v>11194</v>
      </c>
      <c r="G29" s="26">
        <f si="6" t="shared"/>
        <v>-421</v>
      </c>
      <c r="H29" s="13">
        <f>L29/M29</f>
        <v>3.2813856966936052</v>
      </c>
      <c r="I29" s="60">
        <f ref="I29:M29" si="7" t="shared">I28+I14</f>
        <v>2</v>
      </c>
      <c r="J29" s="60">
        <f si="7" t="shared"/>
        <v>2420</v>
      </c>
      <c r="K29" s="13"/>
      <c r="L29" s="50">
        <f si="7" t="shared"/>
        <v>3768157.6692371499</v>
      </c>
      <c r="M29" s="50">
        <f si="7" t="shared"/>
        <v>1148343.4187678781</v>
      </c>
      <c r="N29" s="29"/>
      <c r="O29" s="101"/>
      <c r="P29" s="11" t="s">
        <v>37</v>
      </c>
      <c r="Q29" s="51">
        <f>F26</f>
        <v>156</v>
      </c>
      <c r="R29" s="13">
        <f>H26</f>
        <v>2.2605660693537302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268</v>
      </c>
      <c r="R30" s="65">
        <f>H10</f>
        <v>6.7024330287137603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63</v>
      </c>
      <c r="R31" s="65">
        <f>H11</f>
        <v>8.1658579118962802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11194</v>
      </c>
      <c r="R32" s="1">
        <f>R31+R28+R27+R24+R23+R22+R30+R20+R19+R18+R16+R15+R14+R11+R10+R9+R7+R6+R4+R3+R2+R25+R29</f>
        <v>74.916863934804098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74.916863934804113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{301F181E-5320-4587-82CE-83488CA3DABA}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{E2DA94D6-0732-4ED0-8575-AF10BBE53938}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{F0D6BD77-1B7C-4182-8829-602079091095}</x14:id>
        </ext>
      </extLst>
    </cfRule>
  </conditionalFormatting>
  <conditionalFormatting sqref="R30">
    <cfRule dxfId="213" priority="16" type="aboveAverage"/>
    <cfRule aboveAverage="0" dxfId="212" priority="15" type="aboveAverage"/>
  </conditionalFormatting>
  <conditionalFormatting sqref="R31">
    <cfRule dxfId="211" priority="2" type="aboveAverage"/>
    <cfRule aboveAverage="0" dxfId="21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{401A9140-08C8-482F-85C5-550A68F01DA5}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{8EAB9B2D-7BEF-4B70-BFEC-C1C5711D6F46}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{43A6CE25-329E-4438-BCD9-05C2638DCEB0}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{4F539456-F1A1-4C8B-A228-FA93709C6C93}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{5BCD5CFD-5411-4A14-9355-DCDEA22F453A}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{20538B34-06BC-4F4F-9BC5-CB8E89267A53}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{B394BA74-11B3-47B8-931C-E72CC54989E5}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{88B79559-7EE4-489F-98AE-E2E5D9F01886}</x14:id>
        </ext>
      </extLst>
    </cfRule>
  </conditionalFormatting>
  <conditionalFormatting sqref="R3:R4">
    <cfRule dxfId="209" priority="24" type="aboveAverage"/>
    <cfRule aboveAverage="0" dxfId="208" priority="23" type="aboveAverage"/>
  </conditionalFormatting>
  <conditionalFormatting sqref="R6:R7">
    <cfRule dxfId="207" priority="22" type="aboveAverage"/>
    <cfRule aboveAverage="0" dxfId="206" priority="21" type="aboveAverage"/>
  </conditionalFormatting>
  <conditionalFormatting sqref="R9:R12">
    <cfRule dxfId="205" priority="18" type="aboveAverage"/>
    <cfRule aboveAverage="0" dxfId="204" priority="17" type="aboveAverage"/>
  </conditionalFormatting>
  <conditionalFormatting sqref="R14:R16">
    <cfRule dxfId="203" priority="20" type="aboveAverage"/>
    <cfRule aboveAverage="0" dxfId="202" priority="19" type="aboveAverage"/>
  </conditionalFormatting>
  <conditionalFormatting sqref="R18:R21">
    <cfRule dxfId="201" priority="14" type="aboveAverage"/>
    <cfRule aboveAverage="0" dxfId="200" priority="13" type="aboveAverage"/>
  </conditionalFormatting>
  <conditionalFormatting sqref="R22:R25">
    <cfRule dxfId="199" priority="28" type="aboveAverage"/>
    <cfRule aboveAverage="0" dxfId="19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{AC381791-305B-4ADC-BE7F-F8CF33C6EC30}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01F181E-5320-4587-82CE-83488CA3DA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E2DA94D6-0732-4ED0-8575-AF10BBE539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0D6BD77-1B7C-4182-8829-6020790910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401A9140-08C8-482F-85C5-550A68F01DA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EAB9B2D-7BEF-4B70-BFEC-C1C5711D6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3A6CE25-329E-4438-BCD9-05C2638DCEB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4F539456-F1A1-4C8B-A228-FA93709C6C9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BCD5CFD-5411-4A14-9355-DCDEA22F45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0538B34-06BC-4F4F-9BC5-CB8E89267A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394BA74-11B3-47B8-931C-E72CC54989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8B79559-7EE4-489F-98AE-E2E5D9F018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C381791-305B-4ADC-BE7F-F8CF33C6EC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7"/>
  <sheetViews>
    <sheetView topLeftCell="A13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43423</v>
      </c>
      <c r="B2" s="11" t="s">
        <v>19</v>
      </c>
      <c r="C2" s="11">
        <f>F2</f>
        <v>1301</v>
      </c>
      <c r="D2" s="11" t="s">
        <v>20</v>
      </c>
      <c r="E2" s="11">
        <v>1278</v>
      </c>
      <c r="F2" s="11">
        <v>1301</v>
      </c>
      <c r="G2" s="12">
        <f ref="G2:G13" si="0" t="shared">F2-E2</f>
        <v>23</v>
      </c>
      <c r="H2" s="13">
        <v>3.57383784083498</v>
      </c>
      <c r="I2" s="21">
        <v>65</v>
      </c>
      <c r="J2" s="21">
        <v>557</v>
      </c>
      <c r="K2" s="13">
        <v>2.3357271095152599</v>
      </c>
      <c r="L2" s="49">
        <v>391885.15</v>
      </c>
      <c r="M2" s="50">
        <v>109653.87</v>
      </c>
      <c r="N2" s="29"/>
      <c r="O2" s="104" t="s">
        <v>21</v>
      </c>
      <c r="P2" s="11" t="s">
        <v>22</v>
      </c>
      <c r="Q2" s="51">
        <f>F3</f>
        <v>3435</v>
      </c>
      <c r="R2" s="65">
        <f>H3</f>
        <v>3.2382092445398398</v>
      </c>
    </row>
    <row customFormat="1" customHeight="1" ht="18" r="3" s="1" spans="1:18" x14ac:dyDescent="0.15">
      <c r="A3" s="111"/>
      <c r="B3" s="104" t="s">
        <v>23</v>
      </c>
      <c r="C3" s="106">
        <f>F3+F4</f>
        <v>3636</v>
      </c>
      <c r="D3" s="11" t="s">
        <v>21</v>
      </c>
      <c r="E3" s="11">
        <v>3652</v>
      </c>
      <c r="F3" s="11">
        <v>3435</v>
      </c>
      <c r="G3" s="14">
        <f si="0" t="shared"/>
        <v>-217</v>
      </c>
      <c r="H3" s="13">
        <v>3.2382092445398398</v>
      </c>
      <c r="I3" s="11">
        <v>79</v>
      </c>
      <c r="J3" s="11">
        <v>635</v>
      </c>
      <c r="K3" s="13">
        <v>5.4094488188976397</v>
      </c>
      <c r="L3" s="1">
        <v>1097906.1170000001</v>
      </c>
      <c r="M3" s="50">
        <v>339047.30488039198</v>
      </c>
      <c r="N3" s="41"/>
      <c r="O3" s="104"/>
      <c r="P3" s="11" t="s">
        <v>24</v>
      </c>
      <c r="Q3" s="51">
        <f>F16</f>
        <v>553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163</v>
      </c>
      <c r="F4" s="11">
        <v>201</v>
      </c>
      <c r="G4" s="14">
        <f si="0" t="shared"/>
        <v>38</v>
      </c>
      <c r="H4" s="13">
        <v>4.2476442670363399</v>
      </c>
      <c r="I4" s="11">
        <v>0</v>
      </c>
      <c r="J4" s="11">
        <v>29</v>
      </c>
      <c r="K4" s="13">
        <v>6.9310344827586201</v>
      </c>
      <c r="L4" s="49">
        <v>74946.242499999993</v>
      </c>
      <c r="M4" s="50">
        <v>17644.189999999999</v>
      </c>
      <c r="N4" s="41"/>
      <c r="O4" s="104"/>
      <c r="P4" s="11" t="s">
        <v>26</v>
      </c>
      <c r="Q4" s="66">
        <f>F18</f>
        <v>835</v>
      </c>
      <c r="R4" s="55">
        <f>H18</f>
        <v>2.47307912617894</v>
      </c>
    </row>
    <row customFormat="1" customHeight="1" ht="18" r="5" s="1" spans="1:18" x14ac:dyDescent="0.15">
      <c r="A5" s="111"/>
      <c r="B5" s="106" t="s">
        <v>27</v>
      </c>
      <c r="C5" s="106">
        <f>F5+F6+F7</f>
        <v>259</v>
      </c>
      <c r="D5" s="11" t="s">
        <v>28</v>
      </c>
      <c r="E5" s="11">
        <v>280</v>
      </c>
      <c r="F5" s="11">
        <v>183</v>
      </c>
      <c r="G5" s="12">
        <f si="0" t="shared"/>
        <v>-97</v>
      </c>
      <c r="H5" s="13">
        <v>2.62</v>
      </c>
      <c r="I5" s="11">
        <v>18</v>
      </c>
      <c r="J5" s="11">
        <v>130</v>
      </c>
      <c r="K5" s="13">
        <v>1.4</v>
      </c>
      <c r="L5" s="1">
        <v>80900.89</v>
      </c>
      <c r="M5" s="50">
        <v>30809</v>
      </c>
      <c r="N5" s="29"/>
      <c r="O5" s="104"/>
      <c r="P5" s="18" t="s">
        <v>29</v>
      </c>
      <c r="Q5" s="67">
        <f>SUM(Q2:Q4)</f>
        <v>4823</v>
      </c>
      <c r="R5" s="68">
        <f>AVERAGE(R2:R4)</f>
        <v>2.8704294569062601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52</v>
      </c>
      <c r="G6" s="12">
        <f si="0" t="shared"/>
        <v>12</v>
      </c>
      <c r="H6" s="13">
        <v>2.69</v>
      </c>
      <c r="I6" s="11">
        <v>0</v>
      </c>
      <c r="J6" s="11">
        <v>25</v>
      </c>
      <c r="K6" s="13">
        <v>2.08</v>
      </c>
      <c r="L6" s="49">
        <v>8918.49</v>
      </c>
      <c r="M6" s="50">
        <v>3313.06</v>
      </c>
      <c r="N6" s="29"/>
      <c r="O6" s="104" t="s">
        <v>25</v>
      </c>
      <c r="P6" s="11" t="s">
        <v>22</v>
      </c>
      <c r="Q6" s="51">
        <f>F4</f>
        <v>201</v>
      </c>
      <c r="R6" s="13">
        <f>H4</f>
        <v>4.2476442670363399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42</v>
      </c>
      <c r="F7" s="11">
        <v>24</v>
      </c>
      <c r="G7" s="12">
        <f si="0" t="shared"/>
        <v>-18</v>
      </c>
      <c r="H7" s="13">
        <v>1.33</v>
      </c>
      <c r="I7" s="11">
        <v>3</v>
      </c>
      <c r="J7" s="11">
        <v>35</v>
      </c>
      <c r="K7" s="13">
        <v>0.69</v>
      </c>
      <c r="L7" s="49">
        <v>8984.61</v>
      </c>
      <c r="M7" s="50">
        <v>6751.54</v>
      </c>
      <c r="O7" s="104"/>
      <c r="P7" s="11" t="s">
        <v>26</v>
      </c>
      <c r="Q7" s="66">
        <f>F19</f>
        <v>62</v>
      </c>
      <c r="R7" s="56">
        <f>H19</f>
        <v>2.7094554171782002</v>
      </c>
    </row>
    <row customFormat="1" customHeight="1" ht="18" r="8" s="1" spans="1:18" x14ac:dyDescent="0.15">
      <c r="A8" s="111"/>
      <c r="B8" s="106" t="s">
        <v>32</v>
      </c>
      <c r="C8" s="106">
        <f>F8+F9+F10+F11</f>
        <v>1318</v>
      </c>
      <c r="D8" s="11" t="s">
        <v>33</v>
      </c>
      <c r="E8" s="11">
        <v>756</v>
      </c>
      <c r="F8" s="11">
        <v>814</v>
      </c>
      <c r="G8" s="14">
        <f si="0" t="shared"/>
        <v>58</v>
      </c>
      <c r="H8" s="13">
        <v>4.0061494917575802</v>
      </c>
      <c r="I8" s="11">
        <v>32</v>
      </c>
      <c r="J8" s="11">
        <v>221</v>
      </c>
      <c r="K8" s="13">
        <v>3.68325791855204</v>
      </c>
      <c r="L8" s="49">
        <v>197366.39999999999</v>
      </c>
      <c r="M8" s="50">
        <v>49265.86</v>
      </c>
      <c r="N8" s="29"/>
      <c r="O8" s="104"/>
      <c r="P8" s="18" t="s">
        <v>29</v>
      </c>
      <c r="Q8" s="67">
        <f>SUM(Q6:Q7)</f>
        <v>263</v>
      </c>
      <c r="R8" s="68">
        <f>AVERAGE(R6:R7)</f>
        <v>3.4785498421072703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178</v>
      </c>
      <c r="F9" s="11">
        <v>134</v>
      </c>
      <c r="G9" s="14">
        <f si="0" t="shared"/>
        <v>-44</v>
      </c>
      <c r="H9" s="13">
        <v>3.2282017282739601</v>
      </c>
      <c r="I9" s="11">
        <v>18</v>
      </c>
      <c r="J9" s="11">
        <v>79</v>
      </c>
      <c r="K9" s="13">
        <v>1.69620253164557</v>
      </c>
      <c r="L9" s="49">
        <v>35082.449999999997</v>
      </c>
      <c r="M9" s="50">
        <v>10867.49</v>
      </c>
      <c r="N9" s="29"/>
      <c r="O9" s="105" t="s">
        <v>31</v>
      </c>
      <c r="P9" s="11" t="s">
        <v>34</v>
      </c>
      <c r="Q9" s="66">
        <f>F9</f>
        <v>134</v>
      </c>
      <c r="R9" s="65">
        <f>H9</f>
        <v>3.2282017282739601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268</v>
      </c>
      <c r="F10" s="11">
        <v>293</v>
      </c>
      <c r="G10" s="14">
        <f si="0" t="shared"/>
        <v>25</v>
      </c>
      <c r="H10" s="13">
        <v>6.7763929744634401</v>
      </c>
      <c r="I10" s="11">
        <v>22</v>
      </c>
      <c r="J10" s="11">
        <v>108</v>
      </c>
      <c r="K10" s="13">
        <v>2.7129629629629601</v>
      </c>
      <c r="L10" s="49">
        <v>161830.09</v>
      </c>
      <c r="M10" s="50">
        <v>23881.45</v>
      </c>
      <c r="N10" s="29"/>
      <c r="O10" s="105"/>
      <c r="P10" s="11" t="s">
        <v>26</v>
      </c>
      <c r="Q10" s="66">
        <f>F20</f>
        <v>341</v>
      </c>
      <c r="R10" s="56">
        <f>H20</f>
        <v>2.2477791538758698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63</v>
      </c>
      <c r="F11" s="11">
        <v>77</v>
      </c>
      <c r="G11" s="14">
        <f si="0" t="shared"/>
        <v>14</v>
      </c>
      <c r="H11" s="13">
        <v>8.5235742288630796</v>
      </c>
      <c r="I11" s="11">
        <v>4</v>
      </c>
      <c r="J11" s="11">
        <v>26</v>
      </c>
      <c r="K11" s="13">
        <v>2.9615384615384599</v>
      </c>
      <c r="L11" s="1">
        <v>51853.59</v>
      </c>
      <c r="M11" s="50">
        <v>6083.55</v>
      </c>
      <c r="N11" s="29"/>
      <c r="O11" s="105"/>
      <c r="P11" s="11" t="s">
        <v>37</v>
      </c>
      <c r="Q11" s="69">
        <f>F25</f>
        <v>56</v>
      </c>
      <c r="R11" s="65">
        <f>H25</f>
        <v>3.30948509464098</v>
      </c>
    </row>
    <row customFormat="1" customHeight="1" ht="18" r="12" s="1" spans="1:18" x14ac:dyDescent="0.15">
      <c r="A12" s="111"/>
      <c r="B12" s="106" t="s">
        <v>38</v>
      </c>
      <c r="C12" s="106">
        <f>F12+F13</f>
        <v>298</v>
      </c>
      <c r="D12" s="11" t="s">
        <v>39</v>
      </c>
      <c r="E12" s="11">
        <v>228</v>
      </c>
      <c r="F12" s="11">
        <v>203</v>
      </c>
      <c r="G12" s="12">
        <f si="0" t="shared"/>
        <v>-25</v>
      </c>
      <c r="H12" s="16">
        <v>3.3270647606200998</v>
      </c>
      <c r="I12" s="11">
        <v>10</v>
      </c>
      <c r="J12" s="11">
        <v>53</v>
      </c>
      <c r="K12" s="13">
        <v>3.8301886792452802</v>
      </c>
      <c r="L12" s="49">
        <v>112377.7656</v>
      </c>
      <c r="M12" s="50">
        <v>33776.849471080001</v>
      </c>
      <c r="N12" s="29"/>
      <c r="O12" s="105"/>
      <c r="P12" s="11" t="s">
        <v>40</v>
      </c>
      <c r="Q12" s="69">
        <f>F7</f>
        <v>24</v>
      </c>
      <c r="R12" s="65">
        <f>H7</f>
        <v>1.33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171</v>
      </c>
      <c r="F13" s="11">
        <v>95</v>
      </c>
      <c r="G13" s="12">
        <f si="0" t="shared"/>
        <v>-76</v>
      </c>
      <c r="H13" s="16">
        <v>2.5273532278256701</v>
      </c>
      <c r="I13" s="11">
        <v>5</v>
      </c>
      <c r="J13" s="11">
        <v>20</v>
      </c>
      <c r="K13" s="13">
        <v>4.75</v>
      </c>
      <c r="L13" s="49">
        <v>47440.353713999997</v>
      </c>
      <c r="M13" s="50">
        <v>18770.765080120502</v>
      </c>
      <c r="N13" s="29"/>
      <c r="O13" s="105"/>
      <c r="P13" s="18" t="s">
        <v>29</v>
      </c>
      <c r="Q13" s="51">
        <f>SUM(Q9:Q12)</f>
        <v>555</v>
      </c>
      <c r="R13" s="68">
        <f>AVERAGE(R9:R11)</f>
        <v>2.9284886589302701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6812</v>
      </c>
      <c r="D14" s="18"/>
      <c r="E14" s="18">
        <f si="1" t="shared"/>
        <v>7119</v>
      </c>
      <c r="F14" s="18">
        <f si="1" t="shared"/>
        <v>6812</v>
      </c>
      <c r="G14" s="19">
        <f si="1" t="shared"/>
        <v>-307</v>
      </c>
      <c r="H14" s="20">
        <f>L14/M14</f>
        <v>3.4922520758260061</v>
      </c>
      <c r="I14" s="18">
        <f>SUM(I3:I13)</f>
        <v>191</v>
      </c>
      <c r="J14" s="18">
        <f ref="J14:M14" si="2" t="shared">SUM(J2:J13)</f>
        <v>1918</v>
      </c>
      <c r="K14" s="20"/>
      <c r="L14" s="72">
        <f si="2" t="shared"/>
        <v>2269492.1488139997</v>
      </c>
      <c r="M14" s="58">
        <f si="2" t="shared"/>
        <v>649864.92943159246</v>
      </c>
      <c r="N14" s="29"/>
      <c r="O14" s="104" t="s">
        <v>33</v>
      </c>
      <c r="P14" s="11" t="s">
        <v>34</v>
      </c>
      <c r="Q14" s="69">
        <f>F8</f>
        <v>814</v>
      </c>
      <c r="R14" s="65">
        <f>H8</f>
        <v>4.0061494917575802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43423</v>
      </c>
      <c r="B16" s="102" t="s">
        <v>41</v>
      </c>
      <c r="C16" s="102">
        <f>F16+F17</f>
        <v>884</v>
      </c>
      <c r="D16" s="11" t="s">
        <v>21</v>
      </c>
      <c r="E16" s="21">
        <v>693</v>
      </c>
      <c r="F16" s="21">
        <v>553</v>
      </c>
      <c r="G16" s="12">
        <f ref="G16:G27" si="3" t="shared">F16-E16</f>
        <v>-140</v>
      </c>
      <c r="H16" s="13">
        <v>2.9</v>
      </c>
      <c r="I16" s="11">
        <v>35</v>
      </c>
      <c r="J16" s="11">
        <v>130</v>
      </c>
      <c r="K16" s="13">
        <v>4.3</v>
      </c>
      <c r="L16" s="29">
        <v>147792.04</v>
      </c>
      <c r="M16" s="49">
        <v>51639.726600000002</v>
      </c>
      <c r="N16" s="29"/>
      <c r="O16" s="104"/>
      <c r="P16" s="11" t="s">
        <v>37</v>
      </c>
      <c r="Q16" s="69">
        <f>F24</f>
        <v>83</v>
      </c>
      <c r="R16" s="65">
        <f>H24</f>
        <v>2.8487174706433702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278</v>
      </c>
      <c r="F17" s="21">
        <v>331</v>
      </c>
      <c r="G17" s="12">
        <f si="3" t="shared"/>
        <v>53</v>
      </c>
      <c r="H17" s="13">
        <v>3.4</v>
      </c>
      <c r="I17" s="11">
        <v>19</v>
      </c>
      <c r="J17" s="11">
        <v>67</v>
      </c>
      <c r="K17" s="13">
        <v>4.9000000000000004</v>
      </c>
      <c r="L17" s="49">
        <v>100133.88</v>
      </c>
      <c r="M17" s="50">
        <v>29780.6355</v>
      </c>
      <c r="N17" s="29"/>
      <c r="O17" s="104"/>
      <c r="P17" s="18" t="s">
        <v>29</v>
      </c>
      <c r="Q17" s="51">
        <f>SUM(Q14:Q16)</f>
        <v>897</v>
      </c>
      <c r="R17" s="68">
        <f>AVERAGE(R14:R16)</f>
        <v>3.4274334812004752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2018</v>
      </c>
      <c r="D18" s="11" t="s">
        <v>21</v>
      </c>
      <c r="E18" s="21">
        <v>889</v>
      </c>
      <c r="F18" s="21">
        <v>835</v>
      </c>
      <c r="G18" s="12">
        <f si="3" t="shared"/>
        <v>-54</v>
      </c>
      <c r="H18" s="13">
        <v>2.47307912617894</v>
      </c>
      <c r="I18" s="11">
        <v>19</v>
      </c>
      <c r="J18" s="11">
        <v>111</v>
      </c>
      <c r="K18" s="13">
        <v>7.5225225225225198</v>
      </c>
      <c r="L18" s="49">
        <v>244540.16508051101</v>
      </c>
      <c r="M18" s="50">
        <v>98880.849582172697</v>
      </c>
      <c r="N18" s="41"/>
      <c r="O18" s="104" t="s">
        <v>28</v>
      </c>
      <c r="P18" s="11" t="s">
        <v>40</v>
      </c>
      <c r="Q18" s="67">
        <f>F5</f>
        <v>183</v>
      </c>
      <c r="R18" s="13">
        <f>H5</f>
        <v>2.62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85</v>
      </c>
      <c r="F19" s="21">
        <v>62</v>
      </c>
      <c r="G19" s="14">
        <f si="3" t="shared"/>
        <v>-23</v>
      </c>
      <c r="H19" s="13">
        <v>2.7094554171782002</v>
      </c>
      <c r="I19" s="11">
        <v>19</v>
      </c>
      <c r="J19" s="11">
        <v>20</v>
      </c>
      <c r="K19" s="13">
        <v>3.1</v>
      </c>
      <c r="L19" s="49">
        <v>28997.7767896843</v>
      </c>
      <c r="M19" s="76">
        <v>10702.437325905301</v>
      </c>
      <c r="N19" s="41"/>
      <c r="O19" s="104"/>
      <c r="P19" s="11" t="s">
        <v>43</v>
      </c>
      <c r="Q19" s="67">
        <f>F13</f>
        <v>95</v>
      </c>
      <c r="R19" s="13">
        <f>H13</f>
        <v>2.5273532278256701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530</v>
      </c>
      <c r="F20" s="21">
        <v>341</v>
      </c>
      <c r="G20" s="14">
        <f si="3" t="shared"/>
        <v>-189</v>
      </c>
      <c r="H20" s="13">
        <v>2.2477791538758698</v>
      </c>
      <c r="I20" s="11">
        <v>12</v>
      </c>
      <c r="J20" s="11">
        <v>80</v>
      </c>
      <c r="K20" s="13">
        <v>4.2625000000000002</v>
      </c>
      <c r="L20" s="49">
        <v>106007.049345418</v>
      </c>
      <c r="M20" s="76">
        <v>47160.793871866299</v>
      </c>
      <c r="N20" s="41"/>
      <c r="O20" s="104"/>
      <c r="P20" s="11" t="s">
        <v>37</v>
      </c>
      <c r="Q20" s="70">
        <f>F23</f>
        <v>309</v>
      </c>
      <c r="R20" s="65">
        <f>H23</f>
        <v>3.09511988670147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587</v>
      </c>
      <c r="R21" s="68">
        <f>AVERAGE(R18:R20)</f>
        <v>2.7474910381757134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922</v>
      </c>
      <c r="F22" s="21">
        <v>780</v>
      </c>
      <c r="G22" s="12">
        <f si="3" t="shared"/>
        <v>-142</v>
      </c>
      <c r="H22" s="13">
        <v>2.8807347971280302</v>
      </c>
      <c r="I22" s="11">
        <v>21</v>
      </c>
      <c r="J22" s="11">
        <v>132</v>
      </c>
      <c r="K22" s="13">
        <v>5.9090909090909101</v>
      </c>
      <c r="L22" s="49">
        <v>246791.90812348499</v>
      </c>
      <c r="M22" s="76">
        <v>85669.777158774406</v>
      </c>
      <c r="N22" s="41"/>
      <c r="O22" s="106" t="s">
        <v>20</v>
      </c>
      <c r="P22" s="11" t="s">
        <v>44</v>
      </c>
      <c r="Q22" s="69">
        <f>F2</f>
        <v>1301</v>
      </c>
      <c r="R22" s="13">
        <f>H2</f>
        <v>3.57383784083498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570</v>
      </c>
      <c r="D23" s="22" t="s">
        <v>28</v>
      </c>
      <c r="E23" s="11">
        <v>301</v>
      </c>
      <c r="F23" s="11">
        <v>309</v>
      </c>
      <c r="G23" s="14">
        <f si="3" t="shared"/>
        <v>8</v>
      </c>
      <c r="H23" s="65">
        <v>3.09511988670147</v>
      </c>
      <c r="I23" s="11">
        <v>15</v>
      </c>
      <c r="J23" s="11">
        <v>40</v>
      </c>
      <c r="K23" s="13">
        <v>7.7249999999999996</v>
      </c>
      <c r="L23" s="49">
        <v>139610.0251695</v>
      </c>
      <c r="M23" s="50">
        <v>45106.5</v>
      </c>
      <c r="N23" s="29"/>
      <c r="O23" s="107"/>
      <c r="P23" s="23" t="s">
        <v>26</v>
      </c>
      <c r="Q23" s="69">
        <f>F22</f>
        <v>780</v>
      </c>
      <c r="R23" s="13">
        <f>H22</f>
        <v>2.8807347971280302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83</v>
      </c>
      <c r="F24" s="11">
        <v>83</v>
      </c>
      <c r="G24" s="12">
        <f si="3" t="shared"/>
        <v>0</v>
      </c>
      <c r="H24" s="65">
        <v>2.8487174706433702</v>
      </c>
      <c r="I24" s="11">
        <v>16</v>
      </c>
      <c r="J24" s="11">
        <v>40</v>
      </c>
      <c r="K24" s="13">
        <v>2.0750000000000002</v>
      </c>
      <c r="L24" s="49">
        <v>25836.4431</v>
      </c>
      <c r="M24" s="50">
        <v>9069.5</v>
      </c>
      <c r="N24" s="29"/>
      <c r="O24" s="107"/>
      <c r="P24" s="23" t="s">
        <v>24</v>
      </c>
      <c r="Q24" s="69">
        <f>F17</f>
        <v>331</v>
      </c>
      <c r="R24" s="13">
        <f>H17</f>
        <v>3.4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60</v>
      </c>
      <c r="F25" s="11">
        <v>56</v>
      </c>
      <c r="G25" s="12">
        <f si="3" t="shared"/>
        <v>-4</v>
      </c>
      <c r="H25" s="65">
        <v>3.30948509464098</v>
      </c>
      <c r="I25" s="11">
        <v>17</v>
      </c>
      <c r="J25" s="11">
        <v>28</v>
      </c>
      <c r="K25" s="13">
        <v>2</v>
      </c>
      <c r="L25" s="49">
        <v>19580.800226399999</v>
      </c>
      <c r="M25" s="50">
        <v>5916.57</v>
      </c>
      <c r="N25" s="29"/>
      <c r="O25" s="107"/>
      <c r="P25" s="23" t="s">
        <v>46</v>
      </c>
      <c r="Q25" s="69">
        <f>F27</f>
        <v>75</v>
      </c>
      <c r="R25" s="13">
        <f>H27</f>
        <v>2.6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156</v>
      </c>
      <c r="F26" s="11">
        <v>122</v>
      </c>
      <c r="G26" s="12">
        <f si="3" t="shared"/>
        <v>-34</v>
      </c>
      <c r="H26" s="75">
        <v>1.66169652388871</v>
      </c>
      <c r="I26" s="11">
        <v>15</v>
      </c>
      <c r="J26" s="11">
        <v>58</v>
      </c>
      <c r="K26" s="53">
        <v>2.1034482758620698</v>
      </c>
      <c r="L26" s="49">
        <v>37388.803232175</v>
      </c>
      <c r="M26" s="50">
        <v>22500.38</v>
      </c>
      <c r="N26" s="29"/>
      <c r="O26" s="108"/>
      <c r="P26" s="18" t="s">
        <v>29</v>
      </c>
      <c r="Q26" s="51">
        <f>SUM(Q22:Q25)</f>
        <v>2487</v>
      </c>
      <c r="R26" s="71">
        <f>AVERAGE(R22:R25)</f>
        <v>3.1136431594907523</v>
      </c>
    </row>
    <row customFormat="1" customHeight="1" ht="18" r="27" s="1" spans="1:19" x14ac:dyDescent="0.15">
      <c r="A27" s="111"/>
      <c r="B27" s="23" t="s">
        <v>48</v>
      </c>
      <c r="C27" s="23">
        <f>F27</f>
        <v>75</v>
      </c>
      <c r="D27" s="22" t="s">
        <v>20</v>
      </c>
      <c r="E27" s="11">
        <v>78</v>
      </c>
      <c r="F27" s="11">
        <v>75</v>
      </c>
      <c r="G27" s="12">
        <f si="3" t="shared"/>
        <v>-3</v>
      </c>
      <c r="H27" s="53">
        <v>2.6</v>
      </c>
      <c r="I27" s="11">
        <v>12</v>
      </c>
      <c r="J27" s="11">
        <v>81</v>
      </c>
      <c r="K27" s="53">
        <v>0.93</v>
      </c>
      <c r="L27" s="49">
        <v>25635.27</v>
      </c>
      <c r="M27" s="50">
        <v>9710.6</v>
      </c>
      <c r="N27" s="41"/>
      <c r="O27" s="11" t="s">
        <v>49</v>
      </c>
      <c r="P27" s="11" t="s">
        <v>43</v>
      </c>
      <c r="Q27" s="11">
        <f>F12</f>
        <v>203</v>
      </c>
      <c r="R27" s="13">
        <f>H12</f>
        <v>3.3270647606200998</v>
      </c>
    </row>
    <row customFormat="1" customHeight="1" ht="18" r="28" s="1" spans="1:19" x14ac:dyDescent="0.15">
      <c r="A28" s="111"/>
      <c r="B28" s="18"/>
      <c r="C28" s="18">
        <f ref="C28:G28" si="4" t="shared">SUM(C16:C27)</f>
        <v>3547</v>
      </c>
      <c r="D28" s="18"/>
      <c r="E28" s="18">
        <f si="4" t="shared"/>
        <v>4075</v>
      </c>
      <c r="F28" s="18">
        <f si="4" t="shared"/>
        <v>3547</v>
      </c>
      <c r="G28" s="24">
        <f si="4" t="shared"/>
        <v>-528</v>
      </c>
      <c r="H28" s="20">
        <f>L28/M28</f>
        <v>2.6969773999672033</v>
      </c>
      <c r="I28" s="57">
        <f ref="I28:M28" si="5" t="shared">SUM(I16:I27)</f>
        <v>200</v>
      </c>
      <c r="J28" s="57">
        <f si="5" t="shared"/>
        <v>787</v>
      </c>
      <c r="K28" s="20"/>
      <c r="L28" s="58">
        <f si="5" t="shared"/>
        <v>1122314.1610671736</v>
      </c>
      <c r="M28" s="58">
        <f si="5" t="shared"/>
        <v>416137.77003871871</v>
      </c>
      <c r="N28"/>
      <c r="O28" s="101" t="s">
        <v>30</v>
      </c>
      <c r="P28" s="11" t="s">
        <v>40</v>
      </c>
      <c r="Q28" s="51">
        <f>F6</f>
        <v>52</v>
      </c>
      <c r="R28" s="13">
        <f>H7</f>
        <v>1.33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11194</v>
      </c>
      <c r="F29" s="25">
        <f si="6" t="shared"/>
        <v>10359</v>
      </c>
      <c r="G29" s="26">
        <f si="6" t="shared"/>
        <v>-835</v>
      </c>
      <c r="H29" s="13">
        <f>L29/M29</f>
        <v>3.1817989875321482</v>
      </c>
      <c r="I29" s="60">
        <f ref="I29:M29" si="7" t="shared">I28+I14</f>
        <v>391</v>
      </c>
      <c r="J29" s="60">
        <f si="7" t="shared"/>
        <v>2705</v>
      </c>
      <c r="K29" s="13"/>
      <c r="L29" s="50">
        <f si="7" t="shared"/>
        <v>3391806.3098811731</v>
      </c>
      <c r="M29" s="50">
        <f si="7" t="shared"/>
        <v>1066002.6994703112</v>
      </c>
      <c r="N29" s="29"/>
      <c r="O29" s="101"/>
      <c r="P29" s="11" t="s">
        <v>37</v>
      </c>
      <c r="Q29" s="51">
        <f>F26</f>
        <v>122</v>
      </c>
      <c r="R29" s="13">
        <f>H26</f>
        <v>1.66169652388871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293</v>
      </c>
      <c r="R30" s="65">
        <f>H10</f>
        <v>6.7763929744634401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77</v>
      </c>
      <c r="R31" s="65">
        <f>H11</f>
        <v>8.5235742288630796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10359</v>
      </c>
      <c r="R32" s="1">
        <f>R31+R28+R27+R24+R23+R22+R30+R20+R19+R18+R16+R15+R14+R11+R10+R9+R7+R6+R4+R3+R2+R25+R29</f>
        <v>73.524495234450555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73.524495234450555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{4BE95100-C15F-4842-975A-8ED2DC793737}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{789B8FC2-987F-4C12-BBD1-4CB4A848DC6D}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{69B1F2EC-8F0E-42CD-9B68-236E3A593E96}</x14:id>
        </ext>
      </extLst>
    </cfRule>
  </conditionalFormatting>
  <conditionalFormatting sqref="R30">
    <cfRule dxfId="197" priority="16" type="aboveAverage"/>
    <cfRule aboveAverage="0" dxfId="196" priority="15" type="aboveAverage"/>
  </conditionalFormatting>
  <conditionalFormatting sqref="R31">
    <cfRule dxfId="195" priority="2" type="aboveAverage"/>
    <cfRule aboveAverage="0" dxfId="19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{CAB3796B-C09F-48B6-895F-6E45F31B08E5}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{EAF1BCEC-A9B1-4104-A07F-0AC2CC839664}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{E8972BDC-89F8-4D54-9203-747542F6FE1C}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{F5A68700-5E5C-4E7C-B7F9-9A6A05C15CFB}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{65982DCA-65AF-443D-9C12-7ECEAFD45D42}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{F3BEAF8B-76A5-4B95-931A-77DD0AEF7C16}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{D1C00828-8CB2-4CFB-B541-B7B3DE39E316}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{0F864883-DBD2-4674-BAB7-AB2E1B573630}</x14:id>
        </ext>
      </extLst>
    </cfRule>
  </conditionalFormatting>
  <conditionalFormatting sqref="R3:R4">
    <cfRule dxfId="193" priority="24" type="aboveAverage"/>
    <cfRule aboveAverage="0" dxfId="192" priority="23" type="aboveAverage"/>
  </conditionalFormatting>
  <conditionalFormatting sqref="R6:R7">
    <cfRule dxfId="191" priority="22" type="aboveAverage"/>
    <cfRule aboveAverage="0" dxfId="190" priority="21" type="aboveAverage"/>
  </conditionalFormatting>
  <conditionalFormatting sqref="R9:R12">
    <cfRule dxfId="189" priority="18" type="aboveAverage"/>
    <cfRule aboveAverage="0" dxfId="188" priority="17" type="aboveAverage"/>
  </conditionalFormatting>
  <conditionalFormatting sqref="R14:R16">
    <cfRule dxfId="187" priority="20" type="aboveAverage"/>
    <cfRule aboveAverage="0" dxfId="186" priority="19" type="aboveAverage"/>
  </conditionalFormatting>
  <conditionalFormatting sqref="R18:R21">
    <cfRule dxfId="185" priority="14" type="aboveAverage"/>
    <cfRule aboveAverage="0" dxfId="184" priority="13" type="aboveAverage"/>
  </conditionalFormatting>
  <conditionalFormatting sqref="R22:R25">
    <cfRule dxfId="183" priority="28" type="aboveAverage"/>
    <cfRule aboveAverage="0" dxfId="18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{8424A0E2-1E4B-4ECE-B0AE-D7F128AF8FDE}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BE95100-C15F-4842-975A-8ED2DC7937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89B8FC2-987F-4C12-BBD1-4CB4A848DC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69B1F2EC-8F0E-42CD-9B68-236E3A593E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AB3796B-C09F-48B6-895F-6E45F31B08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AF1BCEC-A9B1-4104-A07F-0AC2CC83966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8972BDC-89F8-4D54-9203-747542F6F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5A68700-5E5C-4E7C-B7F9-9A6A05C15C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5982DCA-65AF-443D-9C12-7ECEAFD45D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3BEAF8B-76A5-4B95-931A-77DD0AEF7C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C00828-8CB2-4CFB-B541-B7B3DE39E3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F864883-DBD2-4674-BAB7-AB2E1B5736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424A0E2-1E4B-4ECE-B0AE-D7F128AF8F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7"/>
  <sheetViews>
    <sheetView workbookViewId="0">
      <selection activeCell="L5" sqref="L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43424</v>
      </c>
      <c r="B2" s="11" t="s">
        <v>19</v>
      </c>
      <c r="C2" s="11">
        <f>F2</f>
        <v>1597</v>
      </c>
      <c r="D2" s="11" t="s">
        <v>20</v>
      </c>
      <c r="E2" s="11">
        <v>1301</v>
      </c>
      <c r="F2" s="11">
        <v>1597</v>
      </c>
      <c r="G2" s="12">
        <f ref="G2:G13" si="0" t="shared">F2-E2</f>
        <v>296</v>
      </c>
      <c r="H2" s="13">
        <v>3.9407580247296101</v>
      </c>
      <c r="I2" s="21">
        <v>58</v>
      </c>
      <c r="J2" s="21">
        <v>559</v>
      </c>
      <c r="K2" s="13">
        <v>2.8568872987477598</v>
      </c>
      <c r="L2" s="49">
        <v>478176.15</v>
      </c>
      <c r="M2" s="50">
        <v>121341.16</v>
      </c>
      <c r="N2" s="29"/>
      <c r="O2" s="104" t="s">
        <v>21</v>
      </c>
      <c r="P2" s="11" t="s">
        <v>22</v>
      </c>
      <c r="Q2" s="51">
        <f>F3</f>
        <v>3342</v>
      </c>
      <c r="R2" s="65">
        <f>H3</f>
        <v>3.3625553138124</v>
      </c>
    </row>
    <row customFormat="1" customHeight="1" ht="18" r="3" s="1" spans="1:18" x14ac:dyDescent="0.15">
      <c r="A3" s="111"/>
      <c r="B3" s="104" t="s">
        <v>23</v>
      </c>
      <c r="C3" s="106">
        <f>F3+F4</f>
        <v>3472</v>
      </c>
      <c r="D3" s="11" t="s">
        <v>21</v>
      </c>
      <c r="E3" s="11">
        <v>3435</v>
      </c>
      <c r="F3" s="11">
        <v>3342</v>
      </c>
      <c r="G3" s="14">
        <f si="0" t="shared"/>
        <v>-93</v>
      </c>
      <c r="H3" s="13">
        <v>3.3625553138124</v>
      </c>
      <c r="I3" s="11">
        <v>83</v>
      </c>
      <c r="J3" s="11">
        <v>659</v>
      </c>
      <c r="K3" s="13">
        <v>5.0713201820940803</v>
      </c>
      <c r="L3" s="1">
        <v>1089862.69</v>
      </c>
      <c r="M3" s="50">
        <v>324117.40128799097</v>
      </c>
      <c r="N3" s="41"/>
      <c r="O3" s="104"/>
      <c r="P3" s="11" t="s">
        <v>24</v>
      </c>
      <c r="Q3" s="51">
        <f>F16</f>
        <v>576</v>
      </c>
      <c r="R3" s="13">
        <f>H16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201</v>
      </c>
      <c r="F4" s="11">
        <v>130</v>
      </c>
      <c r="G4" s="14">
        <f si="0" t="shared"/>
        <v>-71</v>
      </c>
      <c r="H4" s="13">
        <v>3.5700684299530798</v>
      </c>
      <c r="I4" s="11">
        <v>0</v>
      </c>
      <c r="J4" s="11">
        <v>28</v>
      </c>
      <c r="K4" s="13">
        <v>4.6428571428571397</v>
      </c>
      <c r="L4" s="49">
        <v>47204.4444</v>
      </c>
      <c r="M4" s="50">
        <v>13222.28</v>
      </c>
      <c r="N4" s="41"/>
      <c r="O4" s="104"/>
      <c r="P4" s="11" t="s">
        <v>26</v>
      </c>
      <c r="Q4" s="66">
        <f>F18</f>
        <v>758</v>
      </c>
      <c r="R4" s="55">
        <f>H18</f>
        <v>2.64268932432249</v>
      </c>
    </row>
    <row customFormat="1" customHeight="1" ht="18" r="5" s="1" spans="1:18" x14ac:dyDescent="0.15">
      <c r="A5" s="111"/>
      <c r="B5" s="106" t="s">
        <v>27</v>
      </c>
      <c r="C5" s="106">
        <f>F5+F6+F7</f>
        <v>379</v>
      </c>
      <c r="D5" s="11" t="s">
        <v>28</v>
      </c>
      <c r="E5" s="11">
        <v>183</v>
      </c>
      <c r="F5" s="11">
        <v>312</v>
      </c>
      <c r="G5" s="12">
        <f si="0" t="shared"/>
        <v>129</v>
      </c>
      <c r="H5" s="13">
        <v>2.78</v>
      </c>
      <c r="I5" s="11">
        <v>16</v>
      </c>
      <c r="J5" s="11">
        <v>126</v>
      </c>
      <c r="K5" s="13">
        <v>2.4700000000000002</v>
      </c>
      <c r="L5" s="1">
        <v>137939.48000000001</v>
      </c>
      <c r="M5" s="50">
        <v>49518.6</v>
      </c>
      <c r="N5" s="29"/>
      <c r="O5" s="104"/>
      <c r="P5" s="18" t="s">
        <v>29</v>
      </c>
      <c r="Q5" s="67">
        <f>SUM(Q2:Q4)</f>
        <v>4676</v>
      </c>
      <c r="R5" s="68">
        <f>AVERAGE(R2:R4)</f>
        <v>3.0017482127116302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52</v>
      </c>
      <c r="F6" s="11">
        <v>40</v>
      </c>
      <c r="G6" s="12">
        <f si="0" t="shared"/>
        <v>-12</v>
      </c>
      <c r="H6" s="13">
        <v>2.2400000000000002</v>
      </c>
      <c r="I6" s="11">
        <v>0</v>
      </c>
      <c r="J6" s="11">
        <v>26</v>
      </c>
      <c r="K6" s="13">
        <v>1.54</v>
      </c>
      <c r="L6" s="49">
        <v>6872.55</v>
      </c>
      <c r="M6" s="50">
        <v>3063.15</v>
      </c>
      <c r="N6" s="29"/>
      <c r="O6" s="104" t="s">
        <v>25</v>
      </c>
      <c r="P6" s="11" t="s">
        <v>22</v>
      </c>
      <c r="Q6" s="51">
        <f>F4</f>
        <v>130</v>
      </c>
      <c r="R6" s="13">
        <f>H4</f>
        <v>3.5700684299530798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27</v>
      </c>
      <c r="G7" s="12">
        <f si="0" t="shared"/>
        <v>3</v>
      </c>
      <c r="H7" s="13">
        <v>1.27</v>
      </c>
      <c r="I7" s="11">
        <v>6</v>
      </c>
      <c r="J7" s="11">
        <v>42</v>
      </c>
      <c r="K7" s="13">
        <v>0.64</v>
      </c>
      <c r="L7" s="49">
        <v>10082.5</v>
      </c>
      <c r="M7" s="50">
        <v>7934.41</v>
      </c>
      <c r="O7" s="104"/>
      <c r="P7" s="11" t="s">
        <v>26</v>
      </c>
      <c r="Q7" s="66">
        <f>F19</f>
        <v>67</v>
      </c>
      <c r="R7" s="56">
        <f>H19</f>
        <v>3.1329871187631202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1146</v>
      </c>
      <c r="D8" s="11" t="s">
        <v>33</v>
      </c>
      <c r="E8" s="11">
        <v>814</v>
      </c>
      <c r="F8" s="11">
        <v>653</v>
      </c>
      <c r="G8" s="14">
        <f si="0" t="shared"/>
        <v>-161</v>
      </c>
      <c r="H8" s="13">
        <v>4.9247961366239403</v>
      </c>
      <c r="I8" s="11">
        <v>29</v>
      </c>
      <c r="J8" s="11">
        <v>219</v>
      </c>
      <c r="K8" s="13">
        <v>2.98173515981735</v>
      </c>
      <c r="L8" s="49">
        <v>200246.2</v>
      </c>
      <c r="M8" s="50">
        <v>40660.81</v>
      </c>
      <c r="N8" s="29"/>
      <c r="O8" s="104"/>
      <c r="P8" s="18" t="s">
        <v>29</v>
      </c>
      <c r="Q8" s="67">
        <f>SUM(Q6:Q7)</f>
        <v>197</v>
      </c>
      <c r="R8" s="68">
        <f>AVERAGE(R6:R7)</f>
        <v>3.3515277743581002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134</v>
      </c>
      <c r="F9" s="11">
        <v>118</v>
      </c>
      <c r="G9" s="14">
        <f si="0" t="shared"/>
        <v>-16</v>
      </c>
      <c r="H9" s="13">
        <v>4.0672344265404501</v>
      </c>
      <c r="I9" s="11">
        <v>16</v>
      </c>
      <c r="J9" s="11">
        <v>78</v>
      </c>
      <c r="K9" s="13">
        <v>1.5128205128205101</v>
      </c>
      <c r="L9" s="49">
        <v>36238.53</v>
      </c>
      <c r="M9" s="50">
        <v>8909.8700000000008</v>
      </c>
      <c r="N9" s="29"/>
      <c r="O9" s="105" t="s">
        <v>31</v>
      </c>
      <c r="P9" s="11" t="s">
        <v>34</v>
      </c>
      <c r="Q9" s="66">
        <f>F9</f>
        <v>118</v>
      </c>
      <c r="R9" s="65">
        <f>H9</f>
        <v>4.0672344265404501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293</v>
      </c>
      <c r="F10" s="11">
        <v>307</v>
      </c>
      <c r="G10" s="14">
        <f si="0" t="shared"/>
        <v>14</v>
      </c>
      <c r="H10" s="13">
        <v>7.8151943169108504</v>
      </c>
      <c r="I10" s="11">
        <v>10</v>
      </c>
      <c r="J10" s="11">
        <v>108</v>
      </c>
      <c r="K10" s="13">
        <v>2.8425925925925899</v>
      </c>
      <c r="L10" s="49">
        <v>187055.66</v>
      </c>
      <c r="M10" s="50">
        <v>23934.87</v>
      </c>
      <c r="N10" s="29"/>
      <c r="O10" s="105"/>
      <c r="P10" s="11" t="s">
        <v>26</v>
      </c>
      <c r="Q10" s="66">
        <f>F20</f>
        <v>355</v>
      </c>
      <c r="R10" s="56">
        <f>H20</f>
        <v>2.6019975440415402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77</v>
      </c>
      <c r="F11" s="11">
        <v>68</v>
      </c>
      <c r="G11" s="14">
        <f si="0" t="shared"/>
        <v>-9</v>
      </c>
      <c r="H11" s="13">
        <v>10.6352628705803</v>
      </c>
      <c r="I11" s="11">
        <v>3</v>
      </c>
      <c r="J11" s="11">
        <v>31</v>
      </c>
      <c r="K11" s="13">
        <v>2.19354838709677</v>
      </c>
      <c r="L11" s="1">
        <v>50653.63</v>
      </c>
      <c r="M11" s="50">
        <v>4762.8</v>
      </c>
      <c r="N11" s="29"/>
      <c r="O11" s="105"/>
      <c r="P11" s="11" t="s">
        <v>37</v>
      </c>
      <c r="Q11" s="69">
        <f>F25</f>
        <v>56</v>
      </c>
      <c r="R11" s="65">
        <f>H25</f>
        <v>2.6215250530061298</v>
      </c>
    </row>
    <row customFormat="1" customHeight="1" ht="18" r="12" s="1" spans="1:18" x14ac:dyDescent="0.15">
      <c r="A12" s="111"/>
      <c r="B12" s="106" t="s">
        <v>38</v>
      </c>
      <c r="C12" s="106">
        <f>F12+F13</f>
        <v>230</v>
      </c>
      <c r="D12" s="11" t="s">
        <v>39</v>
      </c>
      <c r="E12" s="11">
        <v>203</v>
      </c>
      <c r="F12" s="11">
        <v>173</v>
      </c>
      <c r="G12" s="12">
        <f si="0" t="shared"/>
        <v>-30</v>
      </c>
      <c r="H12" s="16">
        <v>3.3156526124874102</v>
      </c>
      <c r="I12" s="11">
        <v>8</v>
      </c>
      <c r="J12" s="11">
        <v>46</v>
      </c>
      <c r="K12" s="13">
        <v>3.7608695652173898</v>
      </c>
      <c r="L12" s="49">
        <v>95766.638999999996</v>
      </c>
      <c r="M12" s="50">
        <v>28883.194409246498</v>
      </c>
      <c r="N12" s="29"/>
      <c r="O12" s="105"/>
      <c r="P12" s="11" t="s">
        <v>40</v>
      </c>
      <c r="Q12" s="69">
        <f>F7</f>
        <v>27</v>
      </c>
      <c r="R12" s="65">
        <f>H7</f>
        <v>1.27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95</v>
      </c>
      <c r="F13" s="11">
        <v>57</v>
      </c>
      <c r="G13" s="12">
        <f si="0" t="shared"/>
        <v>-38</v>
      </c>
      <c r="H13" s="16">
        <v>2.9456641654052098</v>
      </c>
      <c r="I13" s="11">
        <v>7</v>
      </c>
      <c r="J13" s="11">
        <v>19</v>
      </c>
      <c r="K13" s="13">
        <v>3</v>
      </c>
      <c r="L13" s="49">
        <v>30849.060300500001</v>
      </c>
      <c r="M13" s="50">
        <v>10472.7010848015</v>
      </c>
      <c r="N13" s="29"/>
      <c r="O13" s="105"/>
      <c r="P13" s="18" t="s">
        <v>29</v>
      </c>
      <c r="Q13" s="51">
        <f>SUM(Q9:Q12)</f>
        <v>556</v>
      </c>
      <c r="R13" s="68">
        <f>AVERAGE(R9:R11)</f>
        <v>3.0969190078627062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6824</v>
      </c>
      <c r="D14" s="18"/>
      <c r="E14" s="18">
        <f si="1" t="shared"/>
        <v>6812</v>
      </c>
      <c r="F14" s="18">
        <f si="1" t="shared"/>
        <v>6824</v>
      </c>
      <c r="G14" s="19">
        <f si="1" t="shared"/>
        <v>12</v>
      </c>
      <c r="H14" s="20">
        <f>L14/M14</f>
        <v>3.7230974087018636</v>
      </c>
      <c r="I14" s="18">
        <f>SUM(I3:I13)</f>
        <v>178</v>
      </c>
      <c r="J14" s="18">
        <f ref="J14:M14" si="2" t="shared">SUM(J2:J13)</f>
        <v>1941</v>
      </c>
      <c r="K14" s="20"/>
      <c r="L14" s="72">
        <f si="2" t="shared"/>
        <v>2370947.5337004997</v>
      </c>
      <c r="M14" s="58">
        <f si="2" t="shared"/>
        <v>636821.24678203906</v>
      </c>
      <c r="N14" s="29"/>
      <c r="O14" s="104" t="s">
        <v>33</v>
      </c>
      <c r="P14" s="11" t="s">
        <v>34</v>
      </c>
      <c r="Q14" s="69">
        <f>F8</f>
        <v>653</v>
      </c>
      <c r="R14" s="65">
        <f>H8</f>
        <v>4.9247961366239403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43424</v>
      </c>
      <c r="B16" s="102" t="s">
        <v>41</v>
      </c>
      <c r="C16" s="102">
        <f>F16+F17</f>
        <v>883</v>
      </c>
      <c r="D16" s="11" t="s">
        <v>21</v>
      </c>
      <c r="E16" s="21">
        <v>553</v>
      </c>
      <c r="F16" s="21">
        <v>576</v>
      </c>
      <c r="G16" s="12">
        <f ref="G16:G27" si="3" t="shared">F16-E16</f>
        <v>23</v>
      </c>
      <c r="H16" s="13">
        <v>3</v>
      </c>
      <c r="I16" s="11">
        <v>35</v>
      </c>
      <c r="J16" s="11">
        <v>149</v>
      </c>
      <c r="K16" s="13">
        <v>3.9</v>
      </c>
      <c r="L16" s="29">
        <v>153356.94</v>
      </c>
      <c r="M16" s="49">
        <v>50897.662199999999</v>
      </c>
      <c r="N16" s="29"/>
      <c r="O16" s="104"/>
      <c r="P16" s="11" t="s">
        <v>37</v>
      </c>
      <c r="Q16" s="69">
        <f>F24</f>
        <v>87</v>
      </c>
      <c r="R16" s="65">
        <f>H24</f>
        <v>2.5936438453064099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331</v>
      </c>
      <c r="F17" s="21">
        <v>307</v>
      </c>
      <c r="G17" s="12">
        <f si="3" t="shared"/>
        <v>-24</v>
      </c>
      <c r="H17" s="13">
        <v>3.2</v>
      </c>
      <c r="I17" s="11">
        <v>19</v>
      </c>
      <c r="J17" s="11">
        <v>57</v>
      </c>
      <c r="K17" s="13">
        <v>5.4</v>
      </c>
      <c r="L17" s="49">
        <v>94361.19</v>
      </c>
      <c r="M17" s="50">
        <v>29411.613000000001</v>
      </c>
      <c r="N17" s="29"/>
      <c r="O17" s="104"/>
      <c r="P17" s="18" t="s">
        <v>29</v>
      </c>
      <c r="Q17" s="51">
        <f>SUM(Q14:Q16)</f>
        <v>740</v>
      </c>
      <c r="R17" s="68">
        <f>AVERAGE(R14:R16)</f>
        <v>3.7592199909651751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1992</v>
      </c>
      <c r="D18" s="11" t="s">
        <v>21</v>
      </c>
      <c r="E18" s="21">
        <v>835</v>
      </c>
      <c r="F18" s="21">
        <v>758</v>
      </c>
      <c r="G18" s="12">
        <f si="3" t="shared"/>
        <v>-77</v>
      </c>
      <c r="H18" s="13">
        <v>2.64268932432249</v>
      </c>
      <c r="I18" s="11">
        <v>24</v>
      </c>
      <c r="J18" s="11">
        <v>107</v>
      </c>
      <c r="K18" s="13">
        <v>7.08411214953271</v>
      </c>
      <c r="L18" s="49">
        <v>223828.42451851501</v>
      </c>
      <c r="M18" s="50">
        <v>84697.214484679702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62</v>
      </c>
      <c r="F19" s="21">
        <v>67</v>
      </c>
      <c r="G19" s="14">
        <f si="3" t="shared"/>
        <v>5</v>
      </c>
      <c r="H19" s="13">
        <v>3.1329871187631202</v>
      </c>
      <c r="I19" s="11">
        <v>24</v>
      </c>
      <c r="J19" s="11">
        <v>21</v>
      </c>
      <c r="K19" s="13">
        <v>3.1904761904761898</v>
      </c>
      <c r="L19" s="49">
        <v>29864.828812805699</v>
      </c>
      <c r="M19" s="76">
        <v>9532.3816155988807</v>
      </c>
      <c r="N19" s="41"/>
      <c r="O19" s="104"/>
      <c r="P19" s="11" t="s">
        <v>43</v>
      </c>
      <c r="Q19" s="67">
        <f>F13</f>
        <v>57</v>
      </c>
      <c r="R19" s="13">
        <f>H13</f>
        <v>2.9456641654052098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341</v>
      </c>
      <c r="F20" s="21">
        <v>355</v>
      </c>
      <c r="G20" s="14">
        <f si="3" t="shared"/>
        <v>14</v>
      </c>
      <c r="H20" s="13">
        <v>2.6019975440415402</v>
      </c>
      <c r="I20" s="11">
        <v>13</v>
      </c>
      <c r="J20" s="11">
        <v>79</v>
      </c>
      <c r="K20" s="13">
        <v>4.4936708860759502</v>
      </c>
      <c r="L20" s="49">
        <v>110025.17623363499</v>
      </c>
      <c r="M20" s="76">
        <v>42284.888579387203</v>
      </c>
      <c r="N20" s="41"/>
      <c r="O20" s="104"/>
      <c r="P20" s="11" t="s">
        <v>37</v>
      </c>
      <c r="Q20" s="70">
        <f>F23</f>
        <v>288</v>
      </c>
      <c r="R20" s="65">
        <f>H23</f>
        <v>2.9527460318593599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657</v>
      </c>
      <c r="R21" s="68">
        <f>AVERAGE(R18:R20)</f>
        <v>2.8928033990881894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780</v>
      </c>
      <c r="F22" s="21">
        <v>812</v>
      </c>
      <c r="G22" s="12">
        <f si="3" t="shared"/>
        <v>32</v>
      </c>
      <c r="H22" s="13">
        <v>3.0927893295794902</v>
      </c>
      <c r="I22" s="11">
        <v>26</v>
      </c>
      <c r="J22" s="11">
        <v>134</v>
      </c>
      <c r="K22" s="13">
        <v>6.0597014925373101</v>
      </c>
      <c r="L22" s="49">
        <v>252650.089558529</v>
      </c>
      <c r="M22" s="76">
        <v>81690.041782729793</v>
      </c>
      <c r="N22" s="41"/>
      <c r="O22" s="106" t="s">
        <v>20</v>
      </c>
      <c r="P22" s="11" t="s">
        <v>44</v>
      </c>
      <c r="Q22" s="69">
        <f>F2</f>
        <v>1597</v>
      </c>
      <c r="R22" s="13">
        <f>H2</f>
        <v>3.9407580247296101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525</v>
      </c>
      <c r="D23" s="22" t="s">
        <v>28</v>
      </c>
      <c r="E23" s="11">
        <v>309</v>
      </c>
      <c r="F23" s="11">
        <v>288</v>
      </c>
      <c r="G23" s="14">
        <f si="3" t="shared"/>
        <v>-21</v>
      </c>
      <c r="H23" s="65">
        <v>2.9527460318593599</v>
      </c>
      <c r="I23" s="11">
        <v>10</v>
      </c>
      <c r="J23" s="11">
        <v>32</v>
      </c>
      <c r="K23" s="13">
        <v>9</v>
      </c>
      <c r="L23" s="49">
        <v>129342.32339925</v>
      </c>
      <c r="M23" s="50">
        <v>43804.08</v>
      </c>
      <c r="N23" s="29"/>
      <c r="O23" s="107"/>
      <c r="P23" s="23" t="s">
        <v>26</v>
      </c>
      <c r="Q23" s="69">
        <f>F22</f>
        <v>812</v>
      </c>
      <c r="R23" s="13">
        <f>H22</f>
        <v>3.0927893295794902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83</v>
      </c>
      <c r="F24" s="11">
        <v>87</v>
      </c>
      <c r="G24" s="12">
        <f si="3" t="shared"/>
        <v>4</v>
      </c>
      <c r="H24" s="65">
        <v>2.5936438453064099</v>
      </c>
      <c r="I24" s="11">
        <v>19</v>
      </c>
      <c r="J24" s="11">
        <v>50</v>
      </c>
      <c r="K24" s="13">
        <v>1.74</v>
      </c>
      <c r="L24" s="49">
        <v>26179.6185</v>
      </c>
      <c r="M24" s="50">
        <v>10093.76</v>
      </c>
      <c r="N24" s="29"/>
      <c r="O24" s="107"/>
      <c r="P24" s="23" t="s">
        <v>24</v>
      </c>
      <c r="Q24" s="69">
        <f>F17</f>
        <v>307</v>
      </c>
      <c r="R24" s="13">
        <f>H17</f>
        <v>3.2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56</v>
      </c>
      <c r="F25" s="11">
        <v>56</v>
      </c>
      <c r="G25" s="12">
        <f si="3" t="shared"/>
        <v>0</v>
      </c>
      <c r="H25" s="65">
        <v>2.6215250530061298</v>
      </c>
      <c r="I25" s="11">
        <v>19</v>
      </c>
      <c r="J25" s="11">
        <v>36</v>
      </c>
      <c r="K25" s="13">
        <v>1.55555555555556</v>
      </c>
      <c r="L25" s="49">
        <v>18024.61008495</v>
      </c>
      <c r="M25" s="50">
        <v>6875.62</v>
      </c>
      <c r="N25" s="29"/>
      <c r="O25" s="107"/>
      <c r="P25" s="23" t="s">
        <v>46</v>
      </c>
      <c r="Q25" s="69">
        <f>F27</f>
        <v>87</v>
      </c>
      <c r="R25" s="13">
        <f>H27</f>
        <v>2.8849299969362501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122</v>
      </c>
      <c r="F26" s="11">
        <v>94</v>
      </c>
      <c r="G26" s="12">
        <f si="3" t="shared"/>
        <v>-28</v>
      </c>
      <c r="H26" s="75">
        <v>1.5448980563002099</v>
      </c>
      <c r="I26" s="11">
        <v>16</v>
      </c>
      <c r="J26" s="11">
        <v>51</v>
      </c>
      <c r="K26" s="53">
        <v>1.84313725490196</v>
      </c>
      <c r="L26" s="49">
        <v>29200.442590721999</v>
      </c>
      <c r="M26" s="50">
        <v>18901.21</v>
      </c>
      <c r="N26" s="29"/>
      <c r="O26" s="108"/>
      <c r="P26" s="18" t="s">
        <v>29</v>
      </c>
      <c r="Q26" s="51">
        <f>SUM(Q22:Q25)</f>
        <v>2803</v>
      </c>
      <c r="R26" s="71">
        <f>AVERAGE(R22:R25)</f>
        <v>3.2796193378113374</v>
      </c>
    </row>
    <row customFormat="1" customHeight="1" ht="18" r="27" s="1" spans="1:19" x14ac:dyDescent="0.15">
      <c r="A27" s="111"/>
      <c r="B27" s="23" t="s">
        <v>48</v>
      </c>
      <c r="C27" s="23">
        <f>F27</f>
        <v>87</v>
      </c>
      <c r="D27" s="22" t="s">
        <v>20</v>
      </c>
      <c r="E27" s="11">
        <v>75</v>
      </c>
      <c r="F27" s="11">
        <v>87</v>
      </c>
      <c r="G27" s="12">
        <f si="3" t="shared"/>
        <v>12</v>
      </c>
      <c r="H27" s="53">
        <v>2.8849299969362501</v>
      </c>
      <c r="I27" s="11">
        <v>11</v>
      </c>
      <c r="J27" s="11">
        <v>87</v>
      </c>
      <c r="K27" s="53">
        <v>1</v>
      </c>
      <c r="L27" s="49">
        <v>28343.1967</v>
      </c>
      <c r="M27" s="50">
        <v>9824.57</v>
      </c>
      <c r="N27" s="41"/>
      <c r="O27" s="11" t="s">
        <v>49</v>
      </c>
      <c r="P27" s="11" t="s">
        <v>43</v>
      </c>
      <c r="Q27" s="11">
        <f>F12</f>
        <v>173</v>
      </c>
      <c r="R27" s="13">
        <f>H12</f>
        <v>3.3156526124874102</v>
      </c>
    </row>
    <row customFormat="1" customHeight="1" ht="18" r="28" s="1" spans="1:19" x14ac:dyDescent="0.15">
      <c r="A28" s="111"/>
      <c r="B28" s="18"/>
      <c r="C28" s="18">
        <f ref="C28:G28" si="4" t="shared">SUM(C16:C27)</f>
        <v>3487</v>
      </c>
      <c r="D28" s="18"/>
      <c r="E28" s="18">
        <f si="4" t="shared"/>
        <v>3547</v>
      </c>
      <c r="F28" s="18">
        <f si="4" t="shared"/>
        <v>3487</v>
      </c>
      <c r="G28" s="24">
        <f si="4" t="shared"/>
        <v>-60</v>
      </c>
      <c r="H28" s="20">
        <f>L28/M28</f>
        <v>2.8225258504359858</v>
      </c>
      <c r="I28" s="57">
        <f ref="I28:M28" si="5" t="shared">SUM(I16:I27)</f>
        <v>216</v>
      </c>
      <c r="J28" s="57">
        <f si="5" t="shared"/>
        <v>803</v>
      </c>
      <c r="K28" s="20"/>
      <c r="L28" s="58">
        <f si="5" t="shared"/>
        <v>1095176.8403984068</v>
      </c>
      <c r="M28" s="58">
        <f si="5" t="shared"/>
        <v>388013.04166239564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1.27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10359</v>
      </c>
      <c r="F29" s="25">
        <f si="6" t="shared"/>
        <v>10311</v>
      </c>
      <c r="G29" s="26">
        <f si="6" t="shared"/>
        <v>-48</v>
      </c>
      <c r="H29" s="13">
        <f>L29/M29</f>
        <v>3.3821315437835637</v>
      </c>
      <c r="I29" s="60">
        <f ref="I29:M29" si="7" t="shared">I28+I14</f>
        <v>394</v>
      </c>
      <c r="J29" s="60">
        <f si="7" t="shared"/>
        <v>2744</v>
      </c>
      <c r="K29" s="13"/>
      <c r="L29" s="50">
        <f si="7" t="shared"/>
        <v>3466124.3740989063</v>
      </c>
      <c r="M29" s="50">
        <f si="7" t="shared"/>
        <v>1024834.2884444348</v>
      </c>
      <c r="N29" s="29"/>
      <c r="O29" s="101"/>
      <c r="P29" s="11" t="s">
        <v>37</v>
      </c>
      <c r="Q29" s="51">
        <f>F26</f>
        <v>94</v>
      </c>
      <c r="R29" s="13">
        <f>H26</f>
        <v>1.5448980563002099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307</v>
      </c>
      <c r="R30" s="65">
        <f>H10</f>
        <v>7.8151943169108504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68</v>
      </c>
      <c r="R31" s="65">
        <f>H11</f>
        <v>10.6352628705803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10311</v>
      </c>
      <c r="R32" s="1">
        <f>R31+R28+R27+R24+R23+R22+R30+R20+R19+R18+R16+R15+R14+R11+R10+R9+R7+R6+R4+R3+R2+R25+R29</f>
        <v>78.895392597158249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78.895392597158235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{9DBC46DB-D45E-43F3-BAD8-91B3C392F5DF}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{DA280CB1-C3AD-4604-88F7-F700C7D667D5}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{85BD1B7E-5211-498A-AE82-DE45214B33F0}</x14:id>
        </ext>
      </extLst>
    </cfRule>
  </conditionalFormatting>
  <conditionalFormatting sqref="R30">
    <cfRule dxfId="181" priority="16" type="aboveAverage"/>
    <cfRule aboveAverage="0" dxfId="180" priority="15" type="aboveAverage"/>
  </conditionalFormatting>
  <conditionalFormatting sqref="R31">
    <cfRule dxfId="179" priority="2" type="aboveAverage"/>
    <cfRule aboveAverage="0" dxfId="17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{85A8C32C-D663-4ED7-8D6A-97116BB656AB}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{A9035C34-7ED3-4ABB-B6DD-25EC34CFDC32}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{3FB3CE67-BAF1-4E5A-B8A4-42458388E7C7}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{BF5AF4D6-A400-42D5-A08C-D8C822BB0DC3}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{F7AB7EC1-7A10-47D0-882B-8F9C1D5CF336}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{E684EC61-FF42-485A-AC54-13F810551416}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{FE15E5B7-2250-4DEE-8F6E-B98ECEA9EDE5}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{05EE1D42-6396-4BF8-8962-ED154A63FE75}</x14:id>
        </ext>
      </extLst>
    </cfRule>
  </conditionalFormatting>
  <conditionalFormatting sqref="R3:R4">
    <cfRule dxfId="177" priority="24" type="aboveAverage"/>
    <cfRule aboveAverage="0" dxfId="176" priority="23" type="aboveAverage"/>
  </conditionalFormatting>
  <conditionalFormatting sqref="R6:R7">
    <cfRule dxfId="175" priority="22" type="aboveAverage"/>
    <cfRule aboveAverage="0" dxfId="174" priority="21" type="aboveAverage"/>
  </conditionalFormatting>
  <conditionalFormatting sqref="R9:R12">
    <cfRule dxfId="173" priority="18" type="aboveAverage"/>
    <cfRule aboveAverage="0" dxfId="172" priority="17" type="aboveAverage"/>
  </conditionalFormatting>
  <conditionalFormatting sqref="R14:R16">
    <cfRule dxfId="171" priority="20" type="aboveAverage"/>
    <cfRule aboveAverage="0" dxfId="170" priority="19" type="aboveAverage"/>
  </conditionalFormatting>
  <conditionalFormatting sqref="R18:R21">
    <cfRule dxfId="169" priority="14" type="aboveAverage"/>
    <cfRule aboveAverage="0" dxfId="168" priority="13" type="aboveAverage"/>
  </conditionalFormatting>
  <conditionalFormatting sqref="R22:R25">
    <cfRule dxfId="167" priority="28" type="aboveAverage"/>
    <cfRule aboveAverage="0" dxfId="16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{F81E1124-79D5-4481-AB3E-711EB31DEC36}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DBC46DB-D45E-43F3-BAD8-91B3C392F5D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280CB1-C3AD-4604-88F7-F700C7D667D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5BD1B7E-5211-498A-AE82-DE45214B3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5A8C32C-D663-4ED7-8D6A-97116BB656A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9035C34-7ED3-4ABB-B6DD-25EC34CFDC3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FB3CE67-BAF1-4E5A-B8A4-42458388E7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F5AF4D6-A400-42D5-A08C-D8C822BB0DC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7AB7EC1-7A10-47D0-882B-8F9C1D5CF3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684EC61-FF42-485A-AC54-13F8105514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E15E5B7-2250-4DEE-8F6E-B98ECEA9ED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5EE1D42-6396-4BF8-8962-ED154A63FE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81E1124-79D5-4481-AB3E-711EB31DEC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G91"/>
  <sheetViews>
    <sheetView topLeftCell="A73" workbookViewId="0">
      <selection activeCell="J80" sqref="J80"/>
    </sheetView>
  </sheetViews>
  <sheetFormatPr defaultColWidth="8.875" defaultRowHeight="13.5" x14ac:dyDescent="0.15"/>
  <cols>
    <col min="1" max="1" width="15.125" collapsed="true"/>
    <col min="2" max="2" width="14.125" collapsed="true"/>
    <col min="3" max="5" width="12.875" collapsed="true"/>
    <col min="6" max="6" width="17.125" collapsed="true"/>
    <col min="8" max="8" customWidth="true" width="13.875" collapsed="true"/>
    <col min="9" max="9" customWidth="true" width="13.375" collapsed="true"/>
    <col min="10" max="10" customWidth="true" width="20.625" collapsed="true"/>
    <col min="11" max="11" customWidth="true" width="13.125" collapsed="true"/>
  </cols>
  <sheetData>
    <row ht="17.25" r="3" spans="1:5" x14ac:dyDescent="0.15">
      <c r="A3" s="77" t="s">
        <v>92</v>
      </c>
      <c r="B3" s="77" t="s">
        <v>93</v>
      </c>
      <c r="C3" s="77" t="s">
        <v>94</v>
      </c>
      <c r="D3" s="77" t="s">
        <v>50</v>
      </c>
      <c r="E3" s="77" t="s">
        <v>55</v>
      </c>
    </row>
    <row ht="17.25" r="4" spans="1:5" x14ac:dyDescent="0.15">
      <c r="A4" s="77" t="s">
        <v>56</v>
      </c>
      <c r="B4" s="78">
        <v>38855</v>
      </c>
      <c r="C4" s="78">
        <v>37836</v>
      </c>
      <c r="D4" s="78">
        <v>76691</v>
      </c>
      <c r="E4" s="79">
        <v>-2.62257109767083E-2</v>
      </c>
    </row>
    <row ht="17.25" r="5" spans="1:5" x14ac:dyDescent="0.15">
      <c r="A5" s="77" t="s">
        <v>57</v>
      </c>
      <c r="B5" s="78">
        <v>75717</v>
      </c>
      <c r="C5" s="78">
        <v>74904</v>
      </c>
      <c r="D5" s="78">
        <v>150621</v>
      </c>
      <c r="E5" s="79">
        <v>-1.07373509251555E-2</v>
      </c>
    </row>
    <row ht="17.25" r="6" spans="1:5" x14ac:dyDescent="0.15">
      <c r="A6" s="77" t="s">
        <v>50</v>
      </c>
      <c r="B6" s="78">
        <v>114572</v>
      </c>
      <c r="C6" s="78">
        <v>112740</v>
      </c>
      <c r="D6" s="78">
        <v>227312</v>
      </c>
      <c r="E6" s="79">
        <v>-1.5989945187305801E-2</v>
      </c>
    </row>
    <row ht="17.25" r="18" spans="1:6" x14ac:dyDescent="0.15">
      <c r="A18" s="77" t="s">
        <v>11</v>
      </c>
      <c r="B18" s="77" t="s">
        <v>95</v>
      </c>
      <c r="C18" s="77" t="s">
        <v>96</v>
      </c>
      <c r="D18" s="77" t="s">
        <v>50</v>
      </c>
      <c r="E18" s="77" t="s">
        <v>55</v>
      </c>
      <c r="F18" s="77" t="s">
        <v>59</v>
      </c>
    </row>
    <row ht="17.25" r="19" spans="1:6" x14ac:dyDescent="0.15">
      <c r="A19" s="77" t="s">
        <v>21</v>
      </c>
      <c r="B19" s="78">
        <v>52965</v>
      </c>
      <c r="C19" s="78">
        <v>53101</v>
      </c>
      <c r="D19" s="78">
        <v>106066</v>
      </c>
      <c r="E19" s="80">
        <v>2.5677334088549E-3</v>
      </c>
      <c r="F19" s="81">
        <v>0.46660976983177299</v>
      </c>
    </row>
    <row ht="17.25" r="20" spans="1:6" x14ac:dyDescent="0.15">
      <c r="A20" s="77" t="s">
        <v>20</v>
      </c>
      <c r="B20" s="78">
        <v>26633</v>
      </c>
      <c r="C20" s="78">
        <v>26617</v>
      </c>
      <c r="D20" s="78">
        <v>53250</v>
      </c>
      <c r="E20" s="79">
        <v>-6.0075845755266E-4</v>
      </c>
      <c r="F20" s="81">
        <v>0.23425951995495201</v>
      </c>
    </row>
    <row ht="17.25" r="21" spans="1:6" x14ac:dyDescent="0.15">
      <c r="A21" s="77" t="s">
        <v>33</v>
      </c>
      <c r="B21" s="78">
        <v>10327</v>
      </c>
      <c r="C21" s="78">
        <v>9264</v>
      </c>
      <c r="D21" s="78">
        <v>19591</v>
      </c>
      <c r="E21" s="79">
        <v>-0.10293405635712199</v>
      </c>
      <c r="F21" s="81">
        <v>8.61855071443655E-2</v>
      </c>
    </row>
    <row ht="17.25" r="22" spans="1:6" x14ac:dyDescent="0.15">
      <c r="A22" s="77" t="s">
        <v>31</v>
      </c>
      <c r="B22" s="78">
        <v>5955</v>
      </c>
      <c r="C22" s="78">
        <v>6651</v>
      </c>
      <c r="D22" s="78">
        <v>12606</v>
      </c>
      <c r="E22" s="80">
        <v>0.116876574307305</v>
      </c>
      <c r="F22" s="81">
        <v>5.54568170620117E-2</v>
      </c>
    </row>
    <row ht="17.25" r="23" spans="1:6" x14ac:dyDescent="0.15">
      <c r="A23" s="77" t="s">
        <v>28</v>
      </c>
      <c r="B23" s="78">
        <v>6229</v>
      </c>
      <c r="C23" s="78">
        <v>6032</v>
      </c>
      <c r="D23" s="78">
        <v>12261</v>
      </c>
      <c r="E23" s="79">
        <v>-3.1626264247872897E-2</v>
      </c>
      <c r="F23" s="81">
        <v>5.3939079327092299E-2</v>
      </c>
    </row>
    <row ht="17.25" r="24" spans="1:6" x14ac:dyDescent="0.15">
      <c r="A24" s="77" t="s">
        <v>39</v>
      </c>
      <c r="B24" s="78">
        <v>3666</v>
      </c>
      <c r="C24" s="78">
        <v>2819</v>
      </c>
      <c r="D24" s="78">
        <v>6485</v>
      </c>
      <c r="E24" s="79">
        <v>-0.23104200763775201</v>
      </c>
      <c r="F24" s="81">
        <v>2.8529070176673499E-2</v>
      </c>
    </row>
    <row ht="17.25" r="25" spans="1:6" x14ac:dyDescent="0.15">
      <c r="A25" s="77" t="s">
        <v>35</v>
      </c>
      <c r="B25" s="78">
        <v>2822</v>
      </c>
      <c r="C25" s="78">
        <v>2656</v>
      </c>
      <c r="D25" s="78">
        <v>5478</v>
      </c>
      <c r="E25" s="79">
        <v>-5.8823529411764698E-2</v>
      </c>
      <c r="F25" s="81">
        <v>2.40990356866333E-2</v>
      </c>
    </row>
    <row ht="17.25" r="26" spans="1:6" x14ac:dyDescent="0.15">
      <c r="A26" s="77" t="s">
        <v>25</v>
      </c>
      <c r="B26" s="78">
        <v>1688</v>
      </c>
      <c r="C26" s="78">
        <v>2720</v>
      </c>
      <c r="D26" s="78">
        <v>4408</v>
      </c>
      <c r="E26" s="80">
        <v>0.61137440758293804</v>
      </c>
      <c r="F26" s="81">
        <v>1.9391849088477499E-2</v>
      </c>
    </row>
    <row ht="17.25" r="27" spans="1:6" x14ac:dyDescent="0.15">
      <c r="A27" s="77" t="s">
        <v>36</v>
      </c>
      <c r="B27" s="78">
        <v>2702</v>
      </c>
      <c r="C27" s="78">
        <v>1145</v>
      </c>
      <c r="D27" s="78">
        <v>3847</v>
      </c>
      <c r="E27" s="79">
        <v>-0.57623982235381199</v>
      </c>
      <c r="F27" s="81">
        <v>1.6923875554304201E-2</v>
      </c>
    </row>
    <row ht="17.25" r="28" spans="1:6" x14ac:dyDescent="0.15">
      <c r="A28" s="77" t="s">
        <v>47</v>
      </c>
      <c r="B28" s="78">
        <v>1117</v>
      </c>
      <c r="C28" s="78">
        <v>1220</v>
      </c>
      <c r="D28" s="78">
        <v>2337</v>
      </c>
      <c r="E28" s="80">
        <v>9.2211280214861205E-2</v>
      </c>
      <c r="F28" s="81">
        <v>1.0281023439149699E-2</v>
      </c>
    </row>
    <row ht="17.25" r="29" spans="1:6" x14ac:dyDescent="0.15">
      <c r="A29" s="77" t="s">
        <v>30</v>
      </c>
      <c r="B29" s="78">
        <v>468</v>
      </c>
      <c r="C29" s="78">
        <v>515</v>
      </c>
      <c r="D29" s="78">
        <v>983</v>
      </c>
      <c r="E29" s="80">
        <v>0.10042735042735</v>
      </c>
      <c r="F29" s="81">
        <v>4.3244527345674697E-3</v>
      </c>
    </row>
    <row ht="17.25" r="30" spans="1:6" x14ac:dyDescent="0.15">
      <c r="A30" s="77" t="s">
        <v>50</v>
      </c>
      <c r="B30" s="78">
        <v>114572</v>
      </c>
      <c r="C30" s="78">
        <v>112740</v>
      </c>
      <c r="D30" s="78">
        <v>227312</v>
      </c>
      <c r="E30" s="79">
        <v>-1.5989945187305801E-2</v>
      </c>
      <c r="F30" s="81">
        <v>1</v>
      </c>
    </row>
    <row ht="17.25" r="39" spans="1:6" x14ac:dyDescent="0.15">
      <c r="A39" s="77" t="s">
        <v>9</v>
      </c>
      <c r="B39" s="77" t="s">
        <v>95</v>
      </c>
      <c r="C39" s="77" t="s">
        <v>96</v>
      </c>
      <c r="D39" s="77" t="s">
        <v>50</v>
      </c>
      <c r="E39" s="77" t="s">
        <v>55</v>
      </c>
      <c r="F39" s="77" t="s">
        <v>59</v>
      </c>
    </row>
    <row ht="17.25" r="40" spans="1:6" x14ac:dyDescent="0.15">
      <c r="A40" s="77" t="s">
        <v>23</v>
      </c>
      <c r="B40" s="78">
        <v>35860</v>
      </c>
      <c r="C40" s="78">
        <v>39723</v>
      </c>
      <c r="D40" s="78">
        <v>75583</v>
      </c>
      <c r="E40" s="80">
        <v>0.107724484104852</v>
      </c>
      <c r="F40" s="81">
        <v>0.33250774266206801</v>
      </c>
    </row>
    <row ht="17.25" r="41" spans="1:6" x14ac:dyDescent="0.15">
      <c r="A41" s="77" t="s">
        <v>42</v>
      </c>
      <c r="B41" s="78">
        <v>23752</v>
      </c>
      <c r="C41" s="78">
        <v>22206</v>
      </c>
      <c r="D41" s="78">
        <v>45958</v>
      </c>
      <c r="E41" s="79">
        <v>-6.5089255641630206E-2</v>
      </c>
      <c r="F41" s="81">
        <v>0.20218026325051</v>
      </c>
    </row>
    <row ht="17.25" r="42" spans="1:6" x14ac:dyDescent="0.15">
      <c r="A42" s="77" t="s">
        <v>19</v>
      </c>
      <c r="B42" s="78">
        <v>15655</v>
      </c>
      <c r="C42" s="78">
        <v>14128</v>
      </c>
      <c r="D42" s="78">
        <v>29783</v>
      </c>
      <c r="E42" s="79">
        <v>-9.7540721814116896E-2</v>
      </c>
      <c r="F42" s="81">
        <v>0.13102255930175299</v>
      </c>
    </row>
    <row ht="17.25" r="43" spans="1:6" x14ac:dyDescent="0.15">
      <c r="A43" s="77" t="s">
        <v>32</v>
      </c>
      <c r="B43" s="78">
        <v>14539</v>
      </c>
      <c r="C43" s="78">
        <v>13512</v>
      </c>
      <c r="D43" s="78">
        <v>28051</v>
      </c>
      <c r="E43" s="79">
        <v>-7.0637595432973405E-2</v>
      </c>
      <c r="F43" s="81">
        <v>0.12340307594847599</v>
      </c>
    </row>
    <row ht="17.25" r="44" spans="1:6" x14ac:dyDescent="0.15">
      <c r="A44" s="77" t="s">
        <v>41</v>
      </c>
      <c r="B44" s="78">
        <v>9518</v>
      </c>
      <c r="C44" s="78">
        <v>9556</v>
      </c>
      <c r="D44" s="78">
        <v>19074</v>
      </c>
      <c r="E44" s="80">
        <v>3.9924353855852104E-3</v>
      </c>
      <c r="F44" s="81">
        <v>8.3911100161892002E-2</v>
      </c>
    </row>
    <row ht="17.25" r="45" spans="1:6" x14ac:dyDescent="0.15">
      <c r="A45" s="77" t="s">
        <v>38</v>
      </c>
      <c r="B45" s="78">
        <v>4515</v>
      </c>
      <c r="C45" s="78">
        <v>4141</v>
      </c>
      <c r="D45" s="78">
        <v>8656</v>
      </c>
      <c r="E45" s="79">
        <v>-8.2834994462901407E-2</v>
      </c>
      <c r="F45" s="81">
        <v>3.8079819807137302E-2</v>
      </c>
    </row>
    <row ht="17.25" r="46" spans="1:6" x14ac:dyDescent="0.15">
      <c r="A46" s="77" t="s">
        <v>45</v>
      </c>
      <c r="B46" s="78">
        <v>4401</v>
      </c>
      <c r="C46" s="78">
        <v>5090</v>
      </c>
      <c r="D46" s="78">
        <v>9491</v>
      </c>
      <c r="E46" s="80">
        <v>0.156555328334469</v>
      </c>
      <c r="F46" s="81">
        <v>4.1753185049623401E-2</v>
      </c>
    </row>
    <row ht="17.25" r="47" spans="1:6" x14ac:dyDescent="0.15">
      <c r="A47" s="77" t="s">
        <v>27</v>
      </c>
      <c r="B47" s="78">
        <v>5148</v>
      </c>
      <c r="C47" s="78">
        <v>3400</v>
      </c>
      <c r="D47" s="78">
        <v>8548</v>
      </c>
      <c r="E47" s="79">
        <v>-0.33954933954934002</v>
      </c>
      <c r="F47" s="81">
        <v>3.7604701907510397E-2</v>
      </c>
    </row>
    <row ht="17.25" r="48" spans="1:6" x14ac:dyDescent="0.15">
      <c r="A48" s="77" t="s">
        <v>48</v>
      </c>
      <c r="B48" s="78">
        <v>1184</v>
      </c>
      <c r="C48" s="78">
        <v>984</v>
      </c>
      <c r="D48" s="78">
        <v>2168</v>
      </c>
      <c r="E48" s="79">
        <v>-0.168918918918919</v>
      </c>
      <c r="F48" s="81">
        <v>9.5375519110297707E-3</v>
      </c>
    </row>
    <row ht="17.25" r="49" spans="1:6" x14ac:dyDescent="0.15">
      <c r="A49" s="77" t="s">
        <v>50</v>
      </c>
      <c r="B49" s="78">
        <v>114572</v>
      </c>
      <c r="C49" s="78">
        <v>112740</v>
      </c>
      <c r="D49" s="78">
        <v>227312</v>
      </c>
      <c r="E49" s="79">
        <v>-1.5989945187305801E-2</v>
      </c>
      <c r="F49" s="81">
        <v>1</v>
      </c>
    </row>
    <row ht="17.25" r="66" spans="1:5" x14ac:dyDescent="0.15">
      <c r="A66" s="77" t="s">
        <v>11</v>
      </c>
      <c r="B66" s="77" t="s">
        <v>9</v>
      </c>
      <c r="C66" s="77" t="s">
        <v>97</v>
      </c>
      <c r="D66" s="77" t="s">
        <v>98</v>
      </c>
      <c r="E66" s="77" t="s">
        <v>50</v>
      </c>
    </row>
    <row ht="17.25" r="67" spans="1:5" x14ac:dyDescent="0.15">
      <c r="A67" s="77" t="s">
        <v>35</v>
      </c>
      <c r="B67" s="77" t="s">
        <v>32</v>
      </c>
      <c r="C67" s="82">
        <v>5.8136366434682101</v>
      </c>
      <c r="D67" s="82">
        <v>6.6256335012240504</v>
      </c>
      <c r="E67" s="82">
        <v>6.2196350723461302</v>
      </c>
    </row>
    <row ht="17.25" r="68" spans="1:5" x14ac:dyDescent="0.15">
      <c r="A68" s="77" t="s">
        <v>39</v>
      </c>
      <c r="B68" s="77" t="s">
        <v>38</v>
      </c>
      <c r="C68" s="82">
        <v>3.7849156432846001</v>
      </c>
      <c r="D68" s="82">
        <v>3.3168417374405199</v>
      </c>
      <c r="E68" s="82">
        <v>3.55087869036256</v>
      </c>
    </row>
    <row ht="17.25" r="69" spans="1:5" x14ac:dyDescent="0.15">
      <c r="A69" s="77" t="s">
        <v>33</v>
      </c>
      <c r="B69" s="77" t="s">
        <v>42</v>
      </c>
      <c r="C69" s="82">
        <v>2.5363661456455899</v>
      </c>
      <c r="D69" s="82">
        <v>3.4569829883323901</v>
      </c>
      <c r="E69" s="82">
        <v>2.74881618626562</v>
      </c>
    </row>
    <row ht="17.25" r="70" spans="1:5" x14ac:dyDescent="0.15">
      <c r="A70" s="77" t="s">
        <v>33</v>
      </c>
      <c r="B70" s="77" t="s">
        <v>45</v>
      </c>
      <c r="C70" s="82">
        <v>3.1747341088197798</v>
      </c>
      <c r="D70" s="82">
        <v>2.8547539583332999</v>
      </c>
      <c r="E70" s="82">
        <v>3.0147440335765401</v>
      </c>
    </row>
    <row ht="17.25" r="71" spans="1:5" x14ac:dyDescent="0.15">
      <c r="A71" s="77" t="s">
        <v>33</v>
      </c>
      <c r="B71" s="77" t="s">
        <v>32</v>
      </c>
      <c r="C71" s="82">
        <v>3.9342748621876802</v>
      </c>
      <c r="D71" s="82">
        <v>4.3726452597271397</v>
      </c>
      <c r="E71" s="82">
        <v>4.1534600609574097</v>
      </c>
    </row>
    <row ht="17.25" r="72" spans="1:5" x14ac:dyDescent="0.15">
      <c r="A72" s="77" t="s">
        <v>30</v>
      </c>
      <c r="B72" s="77" t="s">
        <v>27</v>
      </c>
      <c r="C72" s="82">
        <v>3.5459999999999998</v>
      </c>
      <c r="D72" s="82">
        <v>2.92</v>
      </c>
      <c r="E72" s="82">
        <v>3.2330000000000001</v>
      </c>
    </row>
    <row ht="17.25" r="73" spans="1:5" x14ac:dyDescent="0.15">
      <c r="A73" s="77" t="s">
        <v>47</v>
      </c>
      <c r="B73" s="77" t="s">
        <v>45</v>
      </c>
      <c r="C73" s="82">
        <v>1.8994081878339399</v>
      </c>
      <c r="D73" s="82">
        <v>1.7698997858399399</v>
      </c>
      <c r="E73" s="82">
        <v>1.83465398683694</v>
      </c>
    </row>
    <row ht="17.25" r="74" spans="1:5" x14ac:dyDescent="0.15">
      <c r="A74" s="77" t="s">
        <v>28</v>
      </c>
      <c r="B74" s="77" t="s">
        <v>38</v>
      </c>
      <c r="C74" s="82">
        <v>3.0057133375833698</v>
      </c>
      <c r="D74" s="82">
        <v>2.91619806323218</v>
      </c>
      <c r="E74" s="82">
        <v>2.9609557004077698</v>
      </c>
    </row>
    <row ht="17.25" r="75" spans="1:5" x14ac:dyDescent="0.15">
      <c r="A75" s="77" t="s">
        <v>28</v>
      </c>
      <c r="B75" s="77" t="s">
        <v>45</v>
      </c>
      <c r="C75" s="82">
        <v>3.2872038034850801</v>
      </c>
      <c r="D75" s="82">
        <v>3.28522718100134</v>
      </c>
      <c r="E75" s="82">
        <v>3.2862154922432101</v>
      </c>
    </row>
    <row ht="17.25" r="76" spans="1:5" x14ac:dyDescent="0.15">
      <c r="A76" s="77" t="s">
        <v>28</v>
      </c>
      <c r="B76" s="77" t="s">
        <v>27</v>
      </c>
      <c r="C76" s="82">
        <v>3.0744291887805701</v>
      </c>
      <c r="D76" s="82">
        <v>2.5139999999999998</v>
      </c>
      <c r="E76" s="82">
        <v>2.7942145943902799</v>
      </c>
    </row>
    <row ht="17.25" r="77" spans="1:5" x14ac:dyDescent="0.15">
      <c r="A77" s="77" t="s">
        <v>36</v>
      </c>
      <c r="B77" s="77" t="s">
        <v>32</v>
      </c>
      <c r="C77" s="82">
        <v>14.8525563586792</v>
      </c>
      <c r="D77" s="82">
        <v>10.550934941953001</v>
      </c>
      <c r="E77" s="82">
        <v>12.7017456503161</v>
      </c>
    </row>
    <row ht="17.25" r="78" spans="1:5" x14ac:dyDescent="0.15">
      <c r="A78" s="77" t="s">
        <v>21</v>
      </c>
      <c r="B78" s="77" t="s">
        <v>42</v>
      </c>
      <c r="C78" s="82">
        <v>2.7252135550441499</v>
      </c>
      <c r="D78" s="82">
        <v>2.65129087374673</v>
      </c>
      <c r="E78" s="82">
        <v>2.6882522143954399</v>
      </c>
    </row>
    <row ht="17.25" r="79" spans="1:5" x14ac:dyDescent="0.15">
      <c r="A79" s="77" t="s">
        <v>21</v>
      </c>
      <c r="B79" s="77" t="s">
        <v>41</v>
      </c>
      <c r="C79" s="82">
        <v>2.8130000000000002</v>
      </c>
      <c r="D79" s="82">
        <v>2.7570000000000001</v>
      </c>
      <c r="E79" s="82">
        <v>2.7850000000000001</v>
      </c>
    </row>
    <row ht="17.25" r="80" spans="1:5" x14ac:dyDescent="0.15">
      <c r="A80" s="77" t="s">
        <v>21</v>
      </c>
      <c r="B80" s="77" t="s">
        <v>23</v>
      </c>
      <c r="C80" s="82">
        <v>3.1004890926071198</v>
      </c>
      <c r="D80" s="82">
        <v>3.3848734655889099</v>
      </c>
      <c r="E80" s="82">
        <v>3.24268127909802</v>
      </c>
    </row>
    <row ht="17.25" r="81" spans="1:5" x14ac:dyDescent="0.15">
      <c r="A81" s="77" t="s">
        <v>20</v>
      </c>
      <c r="B81" s="77" t="s">
        <v>48</v>
      </c>
      <c r="C81" s="82">
        <v>3.39</v>
      </c>
      <c r="D81" s="82">
        <v>2.9013657449408901</v>
      </c>
      <c r="E81" s="82">
        <v>3.14568287247045</v>
      </c>
    </row>
    <row ht="17.25" r="82" spans="1:5" x14ac:dyDescent="0.15">
      <c r="A82" s="77" t="s">
        <v>20</v>
      </c>
      <c r="B82" s="77" t="s">
        <v>42</v>
      </c>
      <c r="C82" s="82">
        <v>2.7908635193042999</v>
      </c>
      <c r="D82" s="82">
        <v>2.9974574625709902</v>
      </c>
      <c r="E82" s="82">
        <v>2.8941604909376499</v>
      </c>
    </row>
    <row ht="17.25" r="83" spans="1:5" x14ac:dyDescent="0.15">
      <c r="A83" s="77" t="s">
        <v>20</v>
      </c>
      <c r="B83" s="77" t="s">
        <v>41</v>
      </c>
      <c r="C83" s="82">
        <v>3.141</v>
      </c>
      <c r="D83" s="82">
        <v>2.99</v>
      </c>
      <c r="E83" s="82">
        <v>3.0655000000000001</v>
      </c>
    </row>
    <row ht="17.25" r="84" spans="1:5" x14ac:dyDescent="0.15">
      <c r="A84" s="77" t="s">
        <v>20</v>
      </c>
      <c r="B84" s="77" t="s">
        <v>19</v>
      </c>
      <c r="C84" s="82">
        <v>3.6253196187565302</v>
      </c>
      <c r="D84" s="82">
        <v>3.8737632801931898</v>
      </c>
      <c r="E84" s="82">
        <v>3.7495414494748598</v>
      </c>
    </row>
    <row ht="17.25" r="85" spans="1:5" x14ac:dyDescent="0.15">
      <c r="A85" s="77" t="s">
        <v>25</v>
      </c>
      <c r="B85" s="77" t="s">
        <v>42</v>
      </c>
      <c r="C85" s="82">
        <v>3.04543980356874</v>
      </c>
      <c r="D85" s="82">
        <v>3.0777248911937201</v>
      </c>
      <c r="E85" s="82">
        <v>3.06158234738123</v>
      </c>
    </row>
    <row ht="17.25" r="86" spans="1:5" x14ac:dyDescent="0.15">
      <c r="A86" s="77" t="s">
        <v>25</v>
      </c>
      <c r="B86" s="77" t="s">
        <v>23</v>
      </c>
      <c r="C86" s="82">
        <v>3.91078416236962</v>
      </c>
      <c r="D86" s="82">
        <v>4.0713712242914504</v>
      </c>
      <c r="E86" s="82">
        <v>3.9910776933305301</v>
      </c>
    </row>
    <row ht="17.25" r="87" spans="1:5" x14ac:dyDescent="0.15">
      <c r="A87" s="77" t="s">
        <v>31</v>
      </c>
      <c r="B87" s="77" t="s">
        <v>42</v>
      </c>
      <c r="C87" s="82">
        <v>2.5697879079481099</v>
      </c>
      <c r="D87" s="82">
        <v>2.73809788178845</v>
      </c>
      <c r="E87" s="82">
        <v>2.6539428948682802</v>
      </c>
    </row>
    <row ht="17.25" r="88" spans="1:5" x14ac:dyDescent="0.15">
      <c r="A88" s="77" t="s">
        <v>31</v>
      </c>
      <c r="B88" s="77" t="s">
        <v>45</v>
      </c>
      <c r="C88" s="82">
        <v>3.1554213593796798</v>
      </c>
      <c r="D88" s="82">
        <v>2.6514090116253701</v>
      </c>
      <c r="E88" s="82">
        <v>2.9034151855025301</v>
      </c>
    </row>
    <row ht="17.25" r="89" spans="1:5" x14ac:dyDescent="0.15">
      <c r="A89" s="77" t="s">
        <v>31</v>
      </c>
      <c r="B89" s="77" t="s">
        <v>27</v>
      </c>
      <c r="C89" s="82">
        <v>1.679</v>
      </c>
      <c r="D89" s="82">
        <v>1.6180000000000001</v>
      </c>
      <c r="E89" s="82">
        <v>1.6485000000000001</v>
      </c>
    </row>
    <row ht="17.25" r="90" spans="1:5" x14ac:dyDescent="0.15">
      <c r="A90" s="77" t="s">
        <v>31</v>
      </c>
      <c r="B90" s="77" t="s">
        <v>32</v>
      </c>
      <c r="C90" s="82">
        <v>3.3848716409459398</v>
      </c>
      <c r="D90" s="82">
        <v>3.72668104742958</v>
      </c>
      <c r="E90" s="82">
        <v>3.5557763441877599</v>
      </c>
    </row>
    <row ht="17.25" r="91" spans="1:5" x14ac:dyDescent="0.15">
      <c r="A91" s="77" t="s">
        <v>50</v>
      </c>
      <c r="B91" s="77"/>
      <c r="C91" s="82">
        <v>3.6766845391538401</v>
      </c>
      <c r="D91" s="82">
        <v>3.50224309908242</v>
      </c>
      <c r="E91" s="82">
        <v>3.5907546120150702</v>
      </c>
    </row>
  </sheetData>
  <phoneticPr fontId="16" type="noConversion"/>
  <pageMargins bottom="1" footer="0.51180555555555596" header="0.51180555555555596" left="0.75" right="0.75" top="1"/>
  <drawing r:id="rId1"/>
  <tableParts count="4"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57"/>
  <sheetViews>
    <sheetView workbookViewId="0">
      <selection activeCell="K6" sqref="K6:K7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43425</v>
      </c>
      <c r="B2" s="11" t="s">
        <v>19</v>
      </c>
      <c r="C2" s="11">
        <f>F2</f>
        <v>1398</v>
      </c>
      <c r="D2" s="11" t="s">
        <v>20</v>
      </c>
      <c r="E2" s="11">
        <v>1597</v>
      </c>
      <c r="F2" s="11">
        <v>1398</v>
      </c>
      <c r="G2" s="12">
        <f ref="G2:G13" si="0" t="shared">F2-E2</f>
        <v>-199</v>
      </c>
      <c r="H2" s="13">
        <v>3.5283063435418698</v>
      </c>
      <c r="I2" s="21">
        <v>58</v>
      </c>
      <c r="J2" s="21">
        <v>584</v>
      </c>
      <c r="K2" s="13">
        <v>2.3938356164383601</v>
      </c>
      <c r="L2" s="49">
        <v>434376.78</v>
      </c>
      <c r="M2" s="50">
        <v>123111.98</v>
      </c>
      <c r="N2" s="29"/>
      <c r="O2" s="104" t="s">
        <v>21</v>
      </c>
      <c r="P2" s="11" t="s">
        <v>22</v>
      </c>
      <c r="Q2" s="51">
        <f>F3</f>
        <v>3333</v>
      </c>
      <c r="R2" s="65">
        <f>H3</f>
        <v>3.3008045039741001</v>
      </c>
    </row>
    <row customFormat="1" customHeight="1" ht="18" r="3" s="1" spans="1:18" x14ac:dyDescent="0.15">
      <c r="A3" s="111"/>
      <c r="B3" s="104" t="s">
        <v>23</v>
      </c>
      <c r="C3" s="106">
        <f>F3+F4</f>
        <v>3486</v>
      </c>
      <c r="D3" s="11" t="s">
        <v>21</v>
      </c>
      <c r="E3" s="11">
        <v>3342</v>
      </c>
      <c r="F3" s="11">
        <v>3333</v>
      </c>
      <c r="G3" s="14">
        <f si="0" t="shared"/>
        <v>-9</v>
      </c>
      <c r="H3" s="13">
        <v>3.3008045039741001</v>
      </c>
      <c r="I3" s="11">
        <v>71</v>
      </c>
      <c r="J3" s="11">
        <v>687</v>
      </c>
      <c r="K3" s="13">
        <v>4.8515283842794803</v>
      </c>
      <c r="L3" s="1">
        <v>1090349.73</v>
      </c>
      <c r="M3" s="50">
        <v>330328.47861399897</v>
      </c>
      <c r="N3" s="41"/>
      <c r="O3" s="104"/>
      <c r="P3" s="11" t="s">
        <v>24</v>
      </c>
      <c r="Q3" s="51">
        <f>F16</f>
        <v>512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130</v>
      </c>
      <c r="F4" s="11">
        <v>153</v>
      </c>
      <c r="G4" s="14">
        <f si="0" t="shared"/>
        <v>23</v>
      </c>
      <c r="H4" s="13">
        <v>4.1154962748579296</v>
      </c>
      <c r="I4" s="11">
        <v>0</v>
      </c>
      <c r="J4" s="11">
        <v>29</v>
      </c>
      <c r="K4" s="13">
        <v>5.2758620689655196</v>
      </c>
      <c r="L4" s="49">
        <v>57277.789799999999</v>
      </c>
      <c r="M4" s="50">
        <v>13917.59</v>
      </c>
      <c r="N4" s="41"/>
      <c r="O4" s="104"/>
      <c r="P4" s="11" t="s">
        <v>26</v>
      </c>
      <c r="Q4" s="66">
        <f>F18</f>
        <v>829</v>
      </c>
      <c r="R4" s="55">
        <f>H18</f>
        <v>2.4966695893331501</v>
      </c>
    </row>
    <row customFormat="1" customHeight="1" ht="18" r="5" s="1" spans="1:18" x14ac:dyDescent="0.15">
      <c r="A5" s="111"/>
      <c r="B5" s="106" t="s">
        <v>27</v>
      </c>
      <c r="C5" s="106">
        <f>F5+F6+F7</f>
        <v>378</v>
      </c>
      <c r="D5" s="11" t="s">
        <v>28</v>
      </c>
      <c r="E5" s="11">
        <v>312</v>
      </c>
      <c r="F5" s="11">
        <v>312</v>
      </c>
      <c r="G5" s="12">
        <f si="0" t="shared"/>
        <v>0</v>
      </c>
      <c r="H5" s="13">
        <v>2.72</v>
      </c>
      <c r="I5" s="11">
        <v>14</v>
      </c>
      <c r="J5" s="11">
        <v>122</v>
      </c>
      <c r="K5" s="13">
        <v>2.56</v>
      </c>
      <c r="L5" s="1">
        <v>136488.10999999999</v>
      </c>
      <c r="M5" s="50">
        <v>50188.18</v>
      </c>
      <c r="N5" s="29"/>
      <c r="O5" s="104"/>
      <c r="P5" s="18" t="s">
        <v>29</v>
      </c>
      <c r="Q5" s="67">
        <f>SUM(Q2:Q4)</f>
        <v>4674</v>
      </c>
      <c r="R5" s="68">
        <f>AVERAGE(R2:R4)</f>
        <v>2.8658246977690833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43</v>
      </c>
      <c r="G6" s="12">
        <f si="0" t="shared"/>
        <v>3</v>
      </c>
      <c r="H6" s="13">
        <v>2.44</v>
      </c>
      <c r="I6" s="11">
        <v>26</v>
      </c>
      <c r="J6" s="11">
        <v>43</v>
      </c>
      <c r="K6" s="13">
        <v>1.65</v>
      </c>
      <c r="L6" s="49">
        <v>7067.71</v>
      </c>
      <c r="M6" s="50">
        <v>2893.04</v>
      </c>
      <c r="N6" s="29"/>
      <c r="O6" s="104" t="s">
        <v>25</v>
      </c>
      <c r="P6" s="11" t="s">
        <v>22</v>
      </c>
      <c r="Q6" s="51">
        <f>F4</f>
        <v>153</v>
      </c>
      <c r="R6" s="13">
        <f>H4</f>
        <v>4.1154962748579296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27</v>
      </c>
      <c r="F7" s="11">
        <v>23</v>
      </c>
      <c r="G7" s="12">
        <f si="0" t="shared"/>
        <v>-4</v>
      </c>
      <c r="H7" s="13">
        <v>1.02</v>
      </c>
      <c r="I7" s="11">
        <v>48</v>
      </c>
      <c r="J7" s="11">
        <v>23</v>
      </c>
      <c r="K7" s="13">
        <v>0.48</v>
      </c>
      <c r="L7" s="49">
        <v>8455.7999999999993</v>
      </c>
      <c r="M7" s="50">
        <v>8269.27</v>
      </c>
      <c r="O7" s="104"/>
      <c r="P7" s="11" t="s">
        <v>26</v>
      </c>
      <c r="Q7" s="66">
        <f>F19</f>
        <v>46</v>
      </c>
      <c r="R7" s="56">
        <f>H19</f>
        <v>2.7664539442574099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950</v>
      </c>
      <c r="D8" s="11" t="s">
        <v>33</v>
      </c>
      <c r="E8" s="11">
        <v>653</v>
      </c>
      <c r="F8" s="11">
        <v>524</v>
      </c>
      <c r="G8" s="14">
        <f si="0" t="shared"/>
        <v>-129</v>
      </c>
      <c r="H8" s="13">
        <v>3.5846833267842402</v>
      </c>
      <c r="I8" s="11">
        <v>46</v>
      </c>
      <c r="J8" s="11">
        <v>233</v>
      </c>
      <c r="K8" s="13">
        <v>2.24892703862661</v>
      </c>
      <c r="L8" s="49">
        <v>152803.4</v>
      </c>
      <c r="M8" s="50">
        <v>42626.75</v>
      </c>
      <c r="N8" s="29"/>
      <c r="O8" s="104"/>
      <c r="P8" s="18" t="s">
        <v>29</v>
      </c>
      <c r="Q8" s="67">
        <f>SUM(Q6:Q7)</f>
        <v>199</v>
      </c>
      <c r="R8" s="68">
        <f>AVERAGE(R6:R7)</f>
        <v>3.4409751095576695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118</v>
      </c>
      <c r="F9" s="11">
        <v>117</v>
      </c>
      <c r="G9" s="14">
        <f si="0" t="shared"/>
        <v>-1</v>
      </c>
      <c r="H9" s="13">
        <v>3.0115697745849799</v>
      </c>
      <c r="I9" s="11">
        <v>24</v>
      </c>
      <c r="J9" s="11">
        <v>86</v>
      </c>
      <c r="K9" s="13">
        <v>1.36046511627907</v>
      </c>
      <c r="L9" s="49">
        <v>33336.15</v>
      </c>
      <c r="M9" s="50">
        <v>11069.36</v>
      </c>
      <c r="N9" s="29"/>
      <c r="O9" s="105" t="s">
        <v>31</v>
      </c>
      <c r="P9" s="11" t="s">
        <v>34</v>
      </c>
      <c r="Q9" s="66">
        <f>F9</f>
        <v>117</v>
      </c>
      <c r="R9" s="65">
        <f>H9</f>
        <v>3.0115697745849799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307</v>
      </c>
      <c r="F10" s="11">
        <v>249</v>
      </c>
      <c r="G10" s="14">
        <f si="0" t="shared"/>
        <v>-58</v>
      </c>
      <c r="H10" s="13">
        <v>5.7514250837644596</v>
      </c>
      <c r="I10" s="11">
        <v>17</v>
      </c>
      <c r="J10" s="11">
        <v>109</v>
      </c>
      <c r="K10" s="13">
        <v>2.28440366972477</v>
      </c>
      <c r="L10" s="49">
        <v>150678.48000000001</v>
      </c>
      <c r="M10" s="50">
        <v>26198.46</v>
      </c>
      <c r="N10" s="29"/>
      <c r="O10" s="105"/>
      <c r="P10" s="11" t="s">
        <v>26</v>
      </c>
      <c r="Q10" s="66">
        <f>F20</f>
        <v>341</v>
      </c>
      <c r="R10" s="56">
        <f>H20</f>
        <v>2.3987531778074498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68</v>
      </c>
      <c r="F11" s="11">
        <v>60</v>
      </c>
      <c r="G11" s="14">
        <f si="0" t="shared"/>
        <v>-8</v>
      </c>
      <c r="H11" s="13">
        <v>6.7842581603315502</v>
      </c>
      <c r="I11" s="11">
        <v>4</v>
      </c>
      <c r="J11" s="11">
        <v>32</v>
      </c>
      <c r="K11" s="13">
        <v>1.875</v>
      </c>
      <c r="L11" s="1">
        <v>42757.38</v>
      </c>
      <c r="M11" s="50">
        <v>6302.44</v>
      </c>
      <c r="N11" s="29"/>
      <c r="O11" s="105"/>
      <c r="P11" s="11" t="s">
        <v>37</v>
      </c>
      <c r="Q11" s="69">
        <f>F25</f>
        <v>69</v>
      </c>
      <c r="R11" s="65">
        <f>H25</f>
        <v>2.1089064670175102</v>
      </c>
    </row>
    <row customFormat="1" customHeight="1" ht="18" r="12" s="1" spans="1:18" x14ac:dyDescent="0.15">
      <c r="A12" s="111"/>
      <c r="B12" s="106" t="s">
        <v>38</v>
      </c>
      <c r="C12" s="106">
        <f>F12+F13</f>
        <v>276</v>
      </c>
      <c r="D12" s="11" t="s">
        <v>39</v>
      </c>
      <c r="E12" s="11">
        <v>173</v>
      </c>
      <c r="F12" s="11">
        <v>227</v>
      </c>
      <c r="G12" s="12">
        <f si="0" t="shared"/>
        <v>54</v>
      </c>
      <c r="H12" s="16">
        <v>3.2970332047939301</v>
      </c>
      <c r="I12" s="11">
        <v>11</v>
      </c>
      <c r="J12" s="11">
        <v>40</v>
      </c>
      <c r="K12" s="13">
        <v>5.6749999999999998</v>
      </c>
      <c r="L12" s="49">
        <v>114779.9562</v>
      </c>
      <c r="M12" s="50">
        <v>34813.102892960997</v>
      </c>
      <c r="N12" s="29"/>
      <c r="O12" s="105"/>
      <c r="P12" s="11" t="s">
        <v>40</v>
      </c>
      <c r="Q12" s="69">
        <f>F7</f>
        <v>23</v>
      </c>
      <c r="R12" s="65">
        <f>H7</f>
        <v>1.02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57</v>
      </c>
      <c r="F13" s="11">
        <v>49</v>
      </c>
      <c r="G13" s="12">
        <f si="0" t="shared"/>
        <v>-8</v>
      </c>
      <c r="H13" s="16">
        <v>2.7609007034292401</v>
      </c>
      <c r="I13" s="11">
        <v>7</v>
      </c>
      <c r="J13" s="11">
        <v>20</v>
      </c>
      <c r="K13" s="13">
        <v>2.4500000000000002</v>
      </c>
      <c r="L13" s="49">
        <v>25100.060240499999</v>
      </c>
      <c r="M13" s="50">
        <v>9091.2578671605006</v>
      </c>
      <c r="N13" s="29"/>
      <c r="O13" s="105"/>
      <c r="P13" s="18" t="s">
        <v>29</v>
      </c>
      <c r="Q13" s="51">
        <f>SUM(Q9:Q12)</f>
        <v>550</v>
      </c>
      <c r="R13" s="68">
        <f>AVERAGE(R9:R11)</f>
        <v>2.5064098064699798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6488</v>
      </c>
      <c r="D14" s="18"/>
      <c r="E14" s="18">
        <f si="1" t="shared"/>
        <v>6824</v>
      </c>
      <c r="F14" s="18">
        <f si="1" t="shared"/>
        <v>6488</v>
      </c>
      <c r="G14" s="19">
        <f si="1" t="shared"/>
        <v>-336</v>
      </c>
      <c r="H14" s="20">
        <f>L14/M14</f>
        <v>3.4205182924181163</v>
      </c>
      <c r="I14" s="18">
        <f>SUM(I3:I13)</f>
        <v>268</v>
      </c>
      <c r="J14" s="18">
        <f>SUM(J2:J13)</f>
        <v>2008</v>
      </c>
      <c r="K14" s="20"/>
      <c r="L14" s="72">
        <f>SUM(L2:L13)</f>
        <v>2253471.3462405</v>
      </c>
      <c r="M14" s="58">
        <f>SUM(M2:M13)</f>
        <v>658809.9093741203</v>
      </c>
      <c r="N14" s="29"/>
      <c r="O14" s="104" t="s">
        <v>33</v>
      </c>
      <c r="P14" s="11" t="s">
        <v>34</v>
      </c>
      <c r="Q14" s="69">
        <f>F8</f>
        <v>524</v>
      </c>
      <c r="R14" s="65">
        <f>H8</f>
        <v>3.5846833267842402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43425</v>
      </c>
      <c r="B16" s="102" t="s">
        <v>41</v>
      </c>
      <c r="C16" s="102">
        <f>F16+F17</f>
        <v>803</v>
      </c>
      <c r="D16" s="11" t="s">
        <v>21</v>
      </c>
      <c r="E16" s="21">
        <v>576</v>
      </c>
      <c r="F16" s="21">
        <v>512</v>
      </c>
      <c r="G16" s="12">
        <f ref="G16:G27" si="2" t="shared">F16-E16</f>
        <v>-64</v>
      </c>
      <c r="H16" s="13">
        <v>2.8</v>
      </c>
      <c r="I16" s="11">
        <v>35</v>
      </c>
      <c r="J16" s="11">
        <v>152</v>
      </c>
      <c r="K16" s="13">
        <v>3.4</v>
      </c>
      <c r="L16" s="29">
        <v>143509.96</v>
      </c>
      <c r="M16" s="49">
        <v>50492.534399999997</v>
      </c>
      <c r="N16" s="29"/>
      <c r="O16" s="104"/>
      <c r="P16" s="11" t="s">
        <v>37</v>
      </c>
      <c r="Q16" s="69">
        <f>F24</f>
        <v>82</v>
      </c>
      <c r="R16" s="65">
        <f>H24</f>
        <v>2.0175252583960201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307</v>
      </c>
      <c r="F17" s="21">
        <v>291</v>
      </c>
      <c r="G17" s="12">
        <f si="2" t="shared"/>
        <v>-16</v>
      </c>
      <c r="H17" s="13">
        <v>2.8</v>
      </c>
      <c r="I17" s="11">
        <v>19</v>
      </c>
      <c r="J17" s="11">
        <v>67</v>
      </c>
      <c r="K17" s="13">
        <v>4.3</v>
      </c>
      <c r="L17" s="49">
        <v>87245.97</v>
      </c>
      <c r="M17" s="50">
        <v>31707.8685</v>
      </c>
      <c r="N17" s="29"/>
      <c r="O17" s="104"/>
      <c r="P17" s="18" t="s">
        <v>29</v>
      </c>
      <c r="Q17" s="51">
        <f>SUM(Q14:Q16)</f>
        <v>606</v>
      </c>
      <c r="R17" s="68">
        <f>AVERAGE(R14:R16)</f>
        <v>2.8011042925901304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2030</v>
      </c>
      <c r="D18" s="11" t="s">
        <v>21</v>
      </c>
      <c r="E18" s="21">
        <v>758</v>
      </c>
      <c r="F18" s="21">
        <v>829</v>
      </c>
      <c r="G18" s="12">
        <f si="2" t="shared"/>
        <v>71</v>
      </c>
      <c r="H18" s="13">
        <v>2.4966695893331501</v>
      </c>
      <c r="I18" s="11">
        <v>21</v>
      </c>
      <c r="J18" s="11">
        <v>127</v>
      </c>
      <c r="K18" s="13">
        <v>6.5275590551181102</v>
      </c>
      <c r="L18" s="49">
        <v>241095.34978124601</v>
      </c>
      <c r="M18" s="50">
        <v>96566.782729804996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67</v>
      </c>
      <c r="F19" s="21">
        <v>46</v>
      </c>
      <c r="G19" s="14">
        <f si="2" t="shared"/>
        <v>-21</v>
      </c>
      <c r="H19" s="13">
        <v>2.7664539442574099</v>
      </c>
      <c r="I19" s="11">
        <v>21</v>
      </c>
      <c r="J19" s="11">
        <v>23</v>
      </c>
      <c r="K19" s="13">
        <v>2</v>
      </c>
      <c r="L19" s="49">
        <v>21239.662072031999</v>
      </c>
      <c r="M19" s="76">
        <v>7677.5766016713096</v>
      </c>
      <c r="N19" s="41"/>
      <c r="O19" s="104"/>
      <c r="P19" s="11" t="s">
        <v>43</v>
      </c>
      <c r="Q19" s="67">
        <f>F13</f>
        <v>49</v>
      </c>
      <c r="R19" s="13">
        <f>H13</f>
        <v>2.7609007034292401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355</v>
      </c>
      <c r="F20" s="21">
        <v>341</v>
      </c>
      <c r="G20" s="14">
        <f si="2" t="shared"/>
        <v>-14</v>
      </c>
      <c r="H20" s="13">
        <v>2.3987531778074498</v>
      </c>
      <c r="I20" s="11">
        <v>14</v>
      </c>
      <c r="J20" s="11">
        <v>85</v>
      </c>
      <c r="K20" s="13">
        <v>4.0117647058823502</v>
      </c>
      <c r="L20" s="49">
        <v>107265.86102719</v>
      </c>
      <c r="M20" s="76">
        <v>44717.339832869096</v>
      </c>
      <c r="N20" s="41"/>
      <c r="O20" s="104"/>
      <c r="P20" s="11" t="s">
        <v>37</v>
      </c>
      <c r="Q20" s="70">
        <f>F23</f>
        <v>285</v>
      </c>
      <c r="R20" s="65">
        <f>H23</f>
        <v>2.8389615626981199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2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646</v>
      </c>
      <c r="R21" s="68">
        <f>AVERAGE(R18:R20)</f>
        <v>2.7732874220424537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812</v>
      </c>
      <c r="F22" s="21">
        <v>814</v>
      </c>
      <c r="G22" s="12">
        <f si="2" t="shared"/>
        <v>2</v>
      </c>
      <c r="H22" s="13">
        <v>2.7511243703024699</v>
      </c>
      <c r="I22" s="11">
        <v>23</v>
      </c>
      <c r="J22" s="11">
        <v>133</v>
      </c>
      <c r="K22" s="13">
        <v>6.1203007518797001</v>
      </c>
      <c r="L22" s="49">
        <v>254407.54398904199</v>
      </c>
      <c r="M22" s="76">
        <v>92474.025069637893</v>
      </c>
      <c r="N22" s="41"/>
      <c r="O22" s="106" t="s">
        <v>20</v>
      </c>
      <c r="P22" s="11" t="s">
        <v>44</v>
      </c>
      <c r="Q22" s="69">
        <f>F2</f>
        <v>1398</v>
      </c>
      <c r="R22" s="13">
        <f>H2</f>
        <v>3.5283063435418698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570</v>
      </c>
      <c r="D23" s="22" t="s">
        <v>28</v>
      </c>
      <c r="E23" s="11">
        <v>288</v>
      </c>
      <c r="F23" s="11">
        <v>285</v>
      </c>
      <c r="G23" s="14">
        <f si="2" t="shared"/>
        <v>-3</v>
      </c>
      <c r="H23" s="65">
        <v>2.8389615626981199</v>
      </c>
      <c r="I23" s="11">
        <v>13</v>
      </c>
      <c r="J23" s="11">
        <v>52</v>
      </c>
      <c r="K23" s="13">
        <v>5.4807692307692299</v>
      </c>
      <c r="L23" s="49">
        <v>129684.67265175001</v>
      </c>
      <c r="M23" s="50">
        <v>45680.32</v>
      </c>
      <c r="N23" s="29"/>
      <c r="O23" s="107"/>
      <c r="P23" s="23" t="s">
        <v>26</v>
      </c>
      <c r="Q23" s="69">
        <f>F22</f>
        <v>814</v>
      </c>
      <c r="R23" s="13">
        <f>H22</f>
        <v>2.7511243703024699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87</v>
      </c>
      <c r="F24" s="11">
        <v>82</v>
      </c>
      <c r="G24" s="12">
        <f si="2" t="shared"/>
        <v>-5</v>
      </c>
      <c r="H24" s="65">
        <v>2.0175252583960201</v>
      </c>
      <c r="I24" s="11">
        <v>15</v>
      </c>
      <c r="J24" s="11">
        <v>61</v>
      </c>
      <c r="K24" s="13">
        <v>1.34426229508197</v>
      </c>
      <c r="L24" s="49">
        <v>25166.7513</v>
      </c>
      <c r="M24" s="50">
        <v>12474.07</v>
      </c>
      <c r="N24" s="29"/>
      <c r="O24" s="107"/>
      <c r="P24" s="23" t="s">
        <v>24</v>
      </c>
      <c r="Q24" s="69">
        <f>F17</f>
        <v>291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56</v>
      </c>
      <c r="F25" s="11">
        <v>69</v>
      </c>
      <c r="G25" s="12">
        <f si="2" t="shared"/>
        <v>13</v>
      </c>
      <c r="H25" s="65">
        <v>2.1089064670175102</v>
      </c>
      <c r="I25" s="11">
        <v>15</v>
      </c>
      <c r="J25" s="11">
        <v>38</v>
      </c>
      <c r="K25" s="13">
        <v>1.81578947368421</v>
      </c>
      <c r="L25" s="49">
        <v>20890.215879399999</v>
      </c>
      <c r="M25" s="50">
        <v>9905.7099999999991</v>
      </c>
      <c r="N25" s="29"/>
      <c r="O25" s="107"/>
      <c r="P25" s="23" t="s">
        <v>46</v>
      </c>
      <c r="Q25" s="69">
        <f>F27</f>
        <v>92</v>
      </c>
      <c r="R25" s="13">
        <f>H27</f>
        <v>2.6064145099923399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94</v>
      </c>
      <c r="F26" s="11">
        <v>134</v>
      </c>
      <c r="G26" s="12">
        <f si="2" t="shared"/>
        <v>40</v>
      </c>
      <c r="H26" s="75">
        <v>1.8488102224568399</v>
      </c>
      <c r="I26" s="11">
        <v>11</v>
      </c>
      <c r="J26" s="11">
        <v>65</v>
      </c>
      <c r="K26" s="53">
        <v>2.06153846153846</v>
      </c>
      <c r="L26" s="49">
        <v>41418.396234940497</v>
      </c>
      <c r="M26" s="50">
        <v>22402.73</v>
      </c>
      <c r="N26" s="29"/>
      <c r="O26" s="108"/>
      <c r="P26" s="18" t="s">
        <v>29</v>
      </c>
      <c r="Q26" s="51">
        <f>SUM(Q22:Q25)</f>
        <v>2595</v>
      </c>
      <c r="R26" s="71">
        <f>AVERAGE(R22:R25)</f>
        <v>2.9214613059591699</v>
      </c>
    </row>
    <row customFormat="1" customHeight="1" ht="18" r="27" s="1" spans="1:19" x14ac:dyDescent="0.15">
      <c r="A27" s="111"/>
      <c r="B27" s="23" t="s">
        <v>48</v>
      </c>
      <c r="C27" s="23">
        <f>F27</f>
        <v>92</v>
      </c>
      <c r="D27" s="22" t="s">
        <v>20</v>
      </c>
      <c r="E27" s="11">
        <v>87</v>
      </c>
      <c r="F27" s="11">
        <v>92</v>
      </c>
      <c r="G27" s="12">
        <f si="2" t="shared"/>
        <v>5</v>
      </c>
      <c r="H27" s="53">
        <v>2.6064145099923399</v>
      </c>
      <c r="I27" s="11">
        <v>11</v>
      </c>
      <c r="J27" s="11">
        <v>88</v>
      </c>
      <c r="K27" s="53">
        <v>1.0454545454545501</v>
      </c>
      <c r="L27" s="49">
        <v>32114.78</v>
      </c>
      <c r="M27" s="50">
        <v>12321.44</v>
      </c>
      <c r="N27" s="41"/>
      <c r="O27" s="11" t="s">
        <v>49</v>
      </c>
      <c r="P27" s="11" t="s">
        <v>43</v>
      </c>
      <c r="Q27" s="11">
        <f>F12</f>
        <v>227</v>
      </c>
      <c r="R27" s="13">
        <f>H12</f>
        <v>3.2970332047939301</v>
      </c>
    </row>
    <row customFormat="1" customHeight="1" ht="18" r="28" s="1" spans="1:19" x14ac:dyDescent="0.15">
      <c r="A28" s="111"/>
      <c r="B28" s="18"/>
      <c r="C28" s="18">
        <f ref="C28:G28" si="3" t="shared">SUM(C16:C27)</f>
        <v>3495</v>
      </c>
      <c r="D28" s="18"/>
      <c r="E28" s="18">
        <f si="3" t="shared"/>
        <v>3487</v>
      </c>
      <c r="F28" s="18">
        <f si="3" t="shared"/>
        <v>3495</v>
      </c>
      <c r="G28" s="24">
        <f si="3" t="shared"/>
        <v>8</v>
      </c>
      <c r="H28" s="20">
        <f>L28/M28</f>
        <v>2.5890861937092238</v>
      </c>
      <c r="I28" s="57">
        <f>SUM(I16:I27)</f>
        <v>198</v>
      </c>
      <c r="J28" s="57">
        <f>SUM(J16:J27)</f>
        <v>891</v>
      </c>
      <c r="K28" s="20"/>
      <c r="L28" s="58">
        <f>SUM(L16:L27)</f>
        <v>1104039.1629356004</v>
      </c>
      <c r="M28" s="58">
        <f>SUM(M16:M27)</f>
        <v>426420.39713398332</v>
      </c>
      <c r="N28"/>
      <c r="O28" s="101" t="s">
        <v>30</v>
      </c>
      <c r="P28" s="11" t="s">
        <v>40</v>
      </c>
      <c r="Q28" s="51">
        <f>F6</f>
        <v>43</v>
      </c>
      <c r="R28" s="13">
        <f>H7</f>
        <v>1.02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4" t="shared">E28+E14</f>
        <v>10311</v>
      </c>
      <c r="F29" s="25">
        <f si="4" t="shared"/>
        <v>9983</v>
      </c>
      <c r="G29" s="26">
        <f si="4" t="shared"/>
        <v>-328</v>
      </c>
      <c r="H29" s="13">
        <f>L29/M29</f>
        <v>3.0938230245148701</v>
      </c>
      <c r="I29" s="60">
        <f>I28+I14</f>
        <v>466</v>
      </c>
      <c r="J29" s="60">
        <f>J28+J14</f>
        <v>2899</v>
      </c>
      <c r="K29" s="13"/>
      <c r="L29" s="50">
        <f>L28+L14</f>
        <v>3357510.5091761006</v>
      </c>
      <c r="M29" s="50">
        <f>M28+M14</f>
        <v>1085230.3065081036</v>
      </c>
      <c r="N29" s="29"/>
      <c r="O29" s="101"/>
      <c r="P29" s="11" t="s">
        <v>37</v>
      </c>
      <c r="Q29" s="51">
        <f>F26</f>
        <v>134</v>
      </c>
      <c r="R29" s="13">
        <f>H26</f>
        <v>1.8488102224568399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249</v>
      </c>
      <c r="R30" s="65">
        <f>H10</f>
        <v>5.7514250837644596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60</v>
      </c>
      <c r="R31" s="65">
        <f>H11</f>
        <v>6.7842581603315502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9983</v>
      </c>
      <c r="R32" s="1">
        <f>R31+R28+R27+R24+R23+R22+R30+R20+R19+R18+R16+R15+R14+R11+R10+R9+R7+R6+R4+R3+R2+R25+R29</f>
        <v>67.308096478323591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67.308096478323606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{25DF77E9-691D-497A-B708-93DFBAAE541A}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{A487D925-30C4-4643-9AE3-3F83253D4D0B}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{C641A653-D12E-45AE-9CD3-9FAC1120BCC7}</x14:id>
        </ext>
      </extLst>
    </cfRule>
  </conditionalFormatting>
  <conditionalFormatting sqref="R30">
    <cfRule aboveAverage="0" dxfId="143" priority="15" type="aboveAverage"/>
    <cfRule dxfId="142" priority="16" type="aboveAverage"/>
  </conditionalFormatting>
  <conditionalFormatting sqref="R31">
    <cfRule aboveAverage="0" dxfId="141" priority="1" type="aboveAverage"/>
    <cfRule dxfId="14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{A480BBDF-6E2D-4276-98FC-3949E1198C90}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{5DDBE638-2402-45FA-B791-2DCBA2D561E4}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{A9E6E890-D5D9-4390-8765-A049BC5ABF19}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{F45ABCEF-8F49-4428-B54D-4C7AD54817AA}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{2C717786-1BD9-43DB-90C3-0380471B58ED}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{824A085C-37FD-4795-BDC4-6A516539FAA5}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{8266D017-F480-4829-A665-52B8C02C308D}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{103B6E5B-820D-437D-B9DD-0883C3D65570}</x14:id>
        </ext>
      </extLst>
    </cfRule>
  </conditionalFormatting>
  <conditionalFormatting sqref="R3:R4">
    <cfRule aboveAverage="0" dxfId="139" priority="23" type="aboveAverage"/>
    <cfRule dxfId="138" priority="24" type="aboveAverage"/>
  </conditionalFormatting>
  <conditionalFormatting sqref="R6:R7">
    <cfRule aboveAverage="0" dxfId="137" priority="21" type="aboveAverage"/>
    <cfRule dxfId="136" priority="22" type="aboveAverage"/>
  </conditionalFormatting>
  <conditionalFormatting sqref="R9:R12">
    <cfRule aboveAverage="0" dxfId="135" priority="17" type="aboveAverage"/>
    <cfRule dxfId="134" priority="18" type="aboveAverage"/>
  </conditionalFormatting>
  <conditionalFormatting sqref="R14:R16">
    <cfRule aboveAverage="0" dxfId="133" priority="19" type="aboveAverage"/>
    <cfRule dxfId="132" priority="20" type="aboveAverage"/>
  </conditionalFormatting>
  <conditionalFormatting sqref="R18:R21">
    <cfRule aboveAverage="0" dxfId="131" priority="13" type="aboveAverage"/>
    <cfRule dxfId="130" priority="14" type="aboveAverage"/>
  </conditionalFormatting>
  <conditionalFormatting sqref="R22:R25">
    <cfRule aboveAverage="0" dxfId="129" priority="27" type="aboveAverage"/>
    <cfRule dxfId="12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{515598D6-B053-4EE1-8AF0-27AE1AEEB4F8}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5DF77E9-691D-497A-B708-93DFBAAE541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487D925-30C4-4643-9AE3-3F83253D4D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641A653-D12E-45AE-9CD3-9FAC1120BC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480BBDF-6E2D-4276-98FC-3949E1198C9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5DDBE638-2402-45FA-B791-2DCBA2D561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9E6E890-D5D9-4390-8765-A049BC5ABF1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45ABCEF-8F49-4428-B54D-4C7AD54817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717786-1BD9-43DB-90C3-0380471B58E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24A085C-37FD-4795-BDC4-6A516539FAA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8266D017-F480-4829-A665-52B8C02C308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3B6E5B-820D-437D-B9DD-0883C3D655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15598D6-B053-4EE1-8AF0-27AE1AEEB4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43426</v>
      </c>
      <c r="B2" s="11" t="s">
        <v>19</v>
      </c>
      <c r="C2" s="11">
        <f>F2</f>
        <v>1435</v>
      </c>
      <c r="D2" s="11" t="s">
        <v>20</v>
      </c>
      <c r="E2" s="11">
        <v>1398</v>
      </c>
      <c r="F2" s="11">
        <v>1435</v>
      </c>
      <c r="G2" s="12">
        <f ref="G2:G13" si="0" t="shared">F2-E2</f>
        <v>37</v>
      </c>
      <c r="H2" s="13">
        <v>2.9790649847480499</v>
      </c>
      <c r="I2" s="21">
        <v>51</v>
      </c>
      <c r="J2" s="21">
        <v>621</v>
      </c>
      <c r="K2" s="13">
        <v>2.3107890499194799</v>
      </c>
      <c r="L2" s="49">
        <v>439321.76</v>
      </c>
      <c r="M2" s="50">
        <v>147469.68</v>
      </c>
      <c r="N2" s="29"/>
      <c r="O2" s="104" t="s">
        <v>21</v>
      </c>
      <c r="P2" s="11" t="s">
        <v>22</v>
      </c>
      <c r="Q2" s="51">
        <f>F3</f>
        <v>3293</v>
      </c>
      <c r="R2" s="65">
        <f>H3</f>
        <v>3.33247335111309</v>
      </c>
    </row>
    <row customFormat="1" customHeight="1" ht="18" r="3" s="1" spans="1:18" x14ac:dyDescent="0.15">
      <c r="A3" s="111"/>
      <c r="B3" s="104" t="s">
        <v>23</v>
      </c>
      <c r="C3" s="106">
        <f>F3+F4</f>
        <v>3413</v>
      </c>
      <c r="D3" s="11" t="s">
        <v>21</v>
      </c>
      <c r="E3" s="11">
        <v>3333</v>
      </c>
      <c r="F3" s="11">
        <v>3293</v>
      </c>
      <c r="G3" s="14">
        <f si="0" t="shared"/>
        <v>-40</v>
      </c>
      <c r="H3" s="13">
        <v>3.33247335111309</v>
      </c>
      <c r="I3" s="11">
        <v>70</v>
      </c>
      <c r="J3" s="11">
        <v>744</v>
      </c>
      <c r="K3" s="13">
        <v>4.4260752688171996</v>
      </c>
      <c r="L3" s="1">
        <v>1098329.53</v>
      </c>
      <c r="M3" s="50">
        <v>329583.88988561498</v>
      </c>
      <c r="N3" s="41"/>
      <c r="O3" s="104"/>
      <c r="P3" s="11" t="s">
        <v>24</v>
      </c>
      <c r="Q3" s="51">
        <f>F16</f>
        <v>612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153</v>
      </c>
      <c r="F4" s="11">
        <v>120</v>
      </c>
      <c r="G4" s="14">
        <f si="0" t="shared"/>
        <v>-33</v>
      </c>
      <c r="H4" s="13">
        <v>3.7022064440028601</v>
      </c>
      <c r="I4" s="11">
        <v>2</v>
      </c>
      <c r="J4" s="11">
        <v>35</v>
      </c>
      <c r="K4" s="13">
        <v>3.4285714285714302</v>
      </c>
      <c r="L4" s="49">
        <v>47770.162100000001</v>
      </c>
      <c r="M4" s="50">
        <v>12903.16</v>
      </c>
      <c r="N4" s="41"/>
      <c r="O4" s="104"/>
      <c r="P4" s="11" t="s">
        <v>26</v>
      </c>
      <c r="Q4" s="66">
        <f>F18</f>
        <v>820</v>
      </c>
      <c r="R4" s="55">
        <f>H18</f>
        <v>2.5020259798706901</v>
      </c>
    </row>
    <row customFormat="1" customHeight="1" ht="18" r="5" s="1" spans="1:18" x14ac:dyDescent="0.15">
      <c r="A5" s="111"/>
      <c r="B5" s="106" t="s">
        <v>27</v>
      </c>
      <c r="C5" s="106">
        <f>F5+F6+F7</f>
        <v>429</v>
      </c>
      <c r="D5" s="11" t="s">
        <v>28</v>
      </c>
      <c r="E5" s="11">
        <v>312</v>
      </c>
      <c r="F5" s="11">
        <v>337</v>
      </c>
      <c r="G5" s="12">
        <f si="0" t="shared"/>
        <v>25</v>
      </c>
      <c r="H5" s="13">
        <v>2.50037903269904</v>
      </c>
      <c r="I5" s="11">
        <v>18</v>
      </c>
      <c r="J5" s="11">
        <v>139</v>
      </c>
      <c r="K5" s="13">
        <v>2.4244604316546798</v>
      </c>
      <c r="L5" s="1">
        <v>147239.17000000001</v>
      </c>
      <c r="M5" s="50">
        <v>58886.74</v>
      </c>
      <c r="N5" s="29"/>
      <c r="O5" s="104"/>
      <c r="P5" s="18" t="s">
        <v>29</v>
      </c>
      <c r="Q5" s="67">
        <f>SUM(Q2:Q4)</f>
        <v>4725</v>
      </c>
      <c r="R5" s="68">
        <f>AVERAGE(R2:R4)</f>
        <v>2.8448331103279272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43</v>
      </c>
      <c r="F6" s="11">
        <v>60</v>
      </c>
      <c r="G6" s="12">
        <f si="0" t="shared"/>
        <v>17</v>
      </c>
      <c r="H6" s="13">
        <v>3.78</v>
      </c>
      <c r="I6" s="11">
        <v>0</v>
      </c>
      <c r="J6" s="11">
        <v>24</v>
      </c>
      <c r="K6" s="13">
        <v>2.5</v>
      </c>
      <c r="L6" s="49">
        <v>10015.64</v>
      </c>
      <c r="M6" s="50">
        <v>2648.5</v>
      </c>
      <c r="N6" s="29"/>
      <c r="O6" s="104" t="s">
        <v>25</v>
      </c>
      <c r="P6" s="11" t="s">
        <v>22</v>
      </c>
      <c r="Q6" s="51">
        <f>F4</f>
        <v>120</v>
      </c>
      <c r="R6" s="13">
        <f>H4</f>
        <v>3.7022064440028601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23</v>
      </c>
      <c r="F7" s="11">
        <v>32</v>
      </c>
      <c r="G7" s="12">
        <f si="0" t="shared"/>
        <v>9</v>
      </c>
      <c r="H7" s="13">
        <v>2.09</v>
      </c>
      <c r="I7" s="11">
        <v>0</v>
      </c>
      <c r="J7" s="11">
        <v>41</v>
      </c>
      <c r="K7" s="13">
        <v>0.78</v>
      </c>
      <c r="L7" s="49">
        <v>12248.07</v>
      </c>
      <c r="M7" s="50">
        <v>5854.92</v>
      </c>
      <c r="O7" s="104"/>
      <c r="P7" s="11" t="s">
        <v>26</v>
      </c>
      <c r="Q7" s="66">
        <f>F19</f>
        <v>64</v>
      </c>
      <c r="R7" s="56">
        <f>H19</f>
        <v>3.4700421745118599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1252</v>
      </c>
      <c r="D8" s="11" t="s">
        <v>33</v>
      </c>
      <c r="E8" s="11">
        <v>524</v>
      </c>
      <c r="F8" s="11">
        <v>796</v>
      </c>
      <c r="G8" s="14">
        <f si="0" t="shared"/>
        <v>272</v>
      </c>
      <c r="H8" s="13">
        <v>3.96127758985492</v>
      </c>
      <c r="I8" s="11">
        <v>38</v>
      </c>
      <c r="J8" s="11">
        <v>252</v>
      </c>
      <c r="K8" s="13">
        <v>3.1587301587301599</v>
      </c>
      <c r="L8" s="49">
        <v>215769.8</v>
      </c>
      <c r="M8" s="50">
        <v>54469.75</v>
      </c>
      <c r="N8" s="29"/>
      <c r="O8" s="104"/>
      <c r="P8" s="18" t="s">
        <v>29</v>
      </c>
      <c r="Q8" s="67">
        <f>SUM(Q6:Q7)</f>
        <v>184</v>
      </c>
      <c r="R8" s="68">
        <f>AVERAGE(R6:R7)</f>
        <v>3.58612430925736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117</v>
      </c>
      <c r="F9" s="11">
        <v>194</v>
      </c>
      <c r="G9" s="14">
        <f si="0" t="shared"/>
        <v>77</v>
      </c>
      <c r="H9" s="13">
        <v>3.94662616205121</v>
      </c>
      <c r="I9" s="11">
        <v>26</v>
      </c>
      <c r="J9" s="11">
        <v>114</v>
      </c>
      <c r="K9" s="13">
        <v>1.70175438596491</v>
      </c>
      <c r="L9" s="49">
        <v>57838.28</v>
      </c>
      <c r="M9" s="50">
        <v>14655.12</v>
      </c>
      <c r="N9" s="29"/>
      <c r="O9" s="105" t="s">
        <v>31</v>
      </c>
      <c r="P9" s="11" t="s">
        <v>34</v>
      </c>
      <c r="Q9" s="66">
        <f>F9</f>
        <v>194</v>
      </c>
      <c r="R9" s="65">
        <f>H9</f>
        <v>3.94662616205121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249</v>
      </c>
      <c r="F10" s="11">
        <v>188</v>
      </c>
      <c r="G10" s="14">
        <f si="0" t="shared"/>
        <v>-61</v>
      </c>
      <c r="H10" s="13">
        <v>4.6735709805345103</v>
      </c>
      <c r="I10" s="11">
        <v>18</v>
      </c>
      <c r="J10" s="11">
        <v>114</v>
      </c>
      <c r="K10" s="13">
        <v>1.6491228070175401</v>
      </c>
      <c r="L10" s="49">
        <v>99394.61</v>
      </c>
      <c r="M10" s="50">
        <v>21267.38</v>
      </c>
      <c r="N10" s="29"/>
      <c r="O10" s="105"/>
      <c r="P10" s="11" t="s">
        <v>26</v>
      </c>
      <c r="Q10" s="66">
        <f>F20</f>
        <v>365</v>
      </c>
      <c r="R10" s="56">
        <f>H20</f>
        <v>2.41785055099382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60</v>
      </c>
      <c r="F11" s="11">
        <v>74</v>
      </c>
      <c r="G11" s="14">
        <f si="0" t="shared"/>
        <v>14</v>
      </c>
      <c r="H11" s="13">
        <v>7.8141136401913798</v>
      </c>
      <c r="I11" s="11">
        <v>5</v>
      </c>
      <c r="J11" s="11">
        <v>33</v>
      </c>
      <c r="K11" s="13">
        <v>2.24242424242424</v>
      </c>
      <c r="L11" s="1">
        <v>50108.160000000003</v>
      </c>
      <c r="M11" s="50">
        <v>6412.52</v>
      </c>
      <c r="N11" s="29"/>
      <c r="O11" s="105"/>
      <c r="P11" s="11" t="s">
        <v>37</v>
      </c>
      <c r="Q11" s="69">
        <f>F25</f>
        <v>81</v>
      </c>
      <c r="R11" s="65">
        <f>H25</f>
        <v>2.7300347564460599</v>
      </c>
    </row>
    <row customFormat="1" customHeight="1" ht="18" r="12" s="1" spans="1:18" x14ac:dyDescent="0.15">
      <c r="A12" s="111"/>
      <c r="B12" s="106" t="s">
        <v>38</v>
      </c>
      <c r="C12" s="106">
        <f>F12+F13</f>
        <v>326</v>
      </c>
      <c r="D12" s="11" t="s">
        <v>39</v>
      </c>
      <c r="E12" s="11">
        <v>227</v>
      </c>
      <c r="F12" s="11">
        <v>288</v>
      </c>
      <c r="G12" s="12">
        <f si="0" t="shared"/>
        <v>61</v>
      </c>
      <c r="H12" s="16">
        <f>L12/M12</f>
        <v>2.818309590449549</v>
      </c>
      <c r="I12" s="51">
        <v>6</v>
      </c>
      <c r="J12" s="51">
        <f>1+2+2+1+3+3+4+2+1+3+1+1+2+3+2+1+3+1+3+3+1</f>
        <v>43</v>
      </c>
      <c r="K12" s="74">
        <f>G12/J12</f>
        <v>1.4186046511627908</v>
      </c>
      <c r="L12" s="52">
        <f>23352600*0.006114</f>
        <v>142777.79639999999</v>
      </c>
      <c r="M12" s="17">
        <f>6040.67*6.97487235+8527.89</f>
        <v>50660.792158474498</v>
      </c>
      <c r="N12" s="29"/>
      <c r="O12" s="105"/>
      <c r="P12" s="11" t="s">
        <v>40</v>
      </c>
      <c r="Q12" s="69">
        <f>F7</f>
        <v>32</v>
      </c>
      <c r="R12" s="65">
        <f>H7</f>
        <v>2.09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49</v>
      </c>
      <c r="F13" s="11">
        <v>38</v>
      </c>
      <c r="G13" s="12">
        <f si="0" t="shared"/>
        <v>-11</v>
      </c>
      <c r="H13" s="16">
        <f>L13/M13</f>
        <v>2.0008798894130244</v>
      </c>
      <c r="I13" s="51">
        <v>8</v>
      </c>
      <c r="J13" s="51">
        <f>1+3+1+1+9+2+4+6+4</f>
        <v>31</v>
      </c>
      <c r="K13" s="74">
        <f>G13/J13</f>
        <v>-0.35483870967741937</v>
      </c>
      <c r="L13" s="17">
        <f>311790*0.06168455</f>
        <v>19232.625844499998</v>
      </c>
      <c r="M13" s="17">
        <f>1234.73*6.97487235+1000</f>
        <v>9612.0841367155008</v>
      </c>
      <c r="N13" s="29"/>
      <c r="O13" s="105"/>
      <c r="P13" s="18" t="s">
        <v>29</v>
      </c>
      <c r="Q13" s="51">
        <f>SUM(Q9:Q12)</f>
        <v>672</v>
      </c>
      <c r="R13" s="68">
        <f>AVERAGE(R9:R11)</f>
        <v>3.0315038231636966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6855</v>
      </c>
      <c r="D14" s="18"/>
      <c r="E14" s="18">
        <f si="1" t="shared"/>
        <v>6488</v>
      </c>
      <c r="F14" s="18">
        <f si="1" t="shared"/>
        <v>6855</v>
      </c>
      <c r="G14" s="19">
        <f si="1" t="shared"/>
        <v>367</v>
      </c>
      <c r="H14" s="20">
        <f>L14/M14</f>
        <v>3.2754272646541449</v>
      </c>
      <c r="I14" s="18">
        <f>SUM(I3:I13)</f>
        <v>191</v>
      </c>
      <c r="J14" s="18">
        <f ref="J14:M14" si="2" t="shared">SUM(J2:J13)</f>
        <v>2191</v>
      </c>
      <c r="K14" s="20"/>
      <c r="L14" s="72">
        <f si="2" t="shared"/>
        <v>2340045.6043445002</v>
      </c>
      <c r="M14" s="58">
        <f si="2" t="shared"/>
        <v>714424.53618080495</v>
      </c>
      <c r="N14" s="29"/>
      <c r="O14" s="104" t="s">
        <v>33</v>
      </c>
      <c r="P14" s="11" t="s">
        <v>34</v>
      </c>
      <c r="Q14" s="69">
        <f>F8</f>
        <v>796</v>
      </c>
      <c r="R14" s="65">
        <f>H8</f>
        <v>3.96127758985492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43426</v>
      </c>
      <c r="B16" s="102" t="s">
        <v>41</v>
      </c>
      <c r="C16" s="102">
        <f>F16+F17</f>
        <v>907</v>
      </c>
      <c r="D16" s="11" t="s">
        <v>21</v>
      </c>
      <c r="E16" s="21">
        <v>512</v>
      </c>
      <c r="F16" s="21">
        <v>612</v>
      </c>
      <c r="G16" s="12">
        <f ref="G16:G27" si="3" t="shared">F16-E16</f>
        <v>100</v>
      </c>
      <c r="H16" s="13">
        <v>2.7</v>
      </c>
      <c r="I16" s="11">
        <v>35</v>
      </c>
      <c r="J16" s="11">
        <v>148</v>
      </c>
      <c r="K16" s="13">
        <v>4.0999999999999996</v>
      </c>
      <c r="L16" s="29">
        <v>166921.48000000001</v>
      </c>
      <c r="M16" s="49">
        <v>61002.225899999998</v>
      </c>
      <c r="N16" s="29"/>
      <c r="O16" s="104"/>
      <c r="P16" s="11" t="s">
        <v>37</v>
      </c>
      <c r="Q16" s="69">
        <f>F24</f>
        <v>82</v>
      </c>
      <c r="R16" s="65">
        <f>H24</f>
        <v>2.2995257245384901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291</v>
      </c>
      <c r="F17" s="21">
        <v>295</v>
      </c>
      <c r="G17" s="12">
        <f si="3" t="shared"/>
        <v>4</v>
      </c>
      <c r="H17" s="13">
        <v>2.7</v>
      </c>
      <c r="I17" s="11">
        <v>19</v>
      </c>
      <c r="J17" s="11">
        <v>55</v>
      </c>
      <c r="K17" s="13">
        <v>5.4</v>
      </c>
      <c r="L17" s="49">
        <v>86941.47</v>
      </c>
      <c r="M17" s="50">
        <v>32645.2896</v>
      </c>
      <c r="N17" s="29"/>
      <c r="O17" s="104"/>
      <c r="P17" s="18" t="s">
        <v>29</v>
      </c>
      <c r="Q17" s="51">
        <f>SUM(Q14:Q16)</f>
        <v>878</v>
      </c>
      <c r="R17" s="68">
        <f>AVERAGE(R14:R16)</f>
        <v>3.130401657196705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2058</v>
      </c>
      <c r="D18" s="11" t="s">
        <v>21</v>
      </c>
      <c r="E18" s="21">
        <v>829</v>
      </c>
      <c r="F18" s="21">
        <v>820</v>
      </c>
      <c r="G18" s="12">
        <f si="3" t="shared"/>
        <v>-9</v>
      </c>
      <c r="H18" s="13">
        <v>2.5020259798706901</v>
      </c>
      <c r="I18" s="11">
        <v>23</v>
      </c>
      <c r="J18" s="11">
        <v>135</v>
      </c>
      <c r="K18" s="13">
        <v>6.07407407407407</v>
      </c>
      <c r="L18" s="49">
        <v>240518.921113166</v>
      </c>
      <c r="M18" s="50">
        <v>96129.665738161595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2.50037903269904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46</v>
      </c>
      <c r="F19" s="21">
        <v>64</v>
      </c>
      <c r="G19" s="14">
        <f si="3" t="shared"/>
        <v>18</v>
      </c>
      <c r="H19" s="13">
        <v>3.4700421745118599</v>
      </c>
      <c r="I19" s="11">
        <v>23</v>
      </c>
      <c r="J19" s="11">
        <v>24</v>
      </c>
      <c r="K19" s="13">
        <v>2.6666666666666701</v>
      </c>
      <c r="L19" s="49">
        <v>28080.035571364999</v>
      </c>
      <c r="M19" s="76">
        <v>8092.1309192200597</v>
      </c>
      <c r="N19" s="41"/>
      <c r="O19" s="104"/>
      <c r="P19" s="11" t="s">
        <v>43</v>
      </c>
      <c r="Q19" s="67">
        <f>F13</f>
        <v>38</v>
      </c>
      <c r="R19" s="13">
        <f>H13</f>
        <v>2.0008798894130244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341</v>
      </c>
      <c r="F20" s="21">
        <v>365</v>
      </c>
      <c r="G20" s="14">
        <f si="3" t="shared"/>
        <v>24</v>
      </c>
      <c r="H20" s="13">
        <v>2.41785055099382</v>
      </c>
      <c r="I20" s="11">
        <v>15</v>
      </c>
      <c r="J20" s="11">
        <v>93</v>
      </c>
      <c r="K20" s="13">
        <v>3.9247311827956999</v>
      </c>
      <c r="L20" s="49">
        <v>114274.924471299</v>
      </c>
      <c r="M20" s="76">
        <v>47263.022284122599</v>
      </c>
      <c r="N20" s="41"/>
      <c r="O20" s="104"/>
      <c r="P20" s="11" t="s">
        <v>37</v>
      </c>
      <c r="Q20" s="70">
        <f>F23</f>
        <v>232</v>
      </c>
      <c r="R20" s="65">
        <f>H23</f>
        <v>2.84816945712033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607</v>
      </c>
      <c r="R21" s="68">
        <f>AVERAGE(R18:R20)</f>
        <v>2.4498094597441313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814</v>
      </c>
      <c r="F22" s="21">
        <v>809</v>
      </c>
      <c r="G22" s="12">
        <f si="3" t="shared"/>
        <v>-5</v>
      </c>
      <c r="H22" s="13">
        <v>2.64936925831329</v>
      </c>
      <c r="I22" s="11">
        <v>37</v>
      </c>
      <c r="J22" s="11">
        <v>148</v>
      </c>
      <c r="K22" s="13">
        <v>5.4662162162162202</v>
      </c>
      <c r="L22" s="49">
        <v>253691.49720788101</v>
      </c>
      <c r="M22" s="76">
        <v>95755.431754874604</v>
      </c>
      <c r="N22" s="41"/>
      <c r="O22" s="106" t="s">
        <v>20</v>
      </c>
      <c r="P22" s="11" t="s">
        <v>44</v>
      </c>
      <c r="Q22" s="69">
        <f>F2</f>
        <v>1435</v>
      </c>
      <c r="R22" s="13">
        <f>H2</f>
        <v>2.9790649847480499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540</v>
      </c>
      <c r="D23" s="22" t="s">
        <v>28</v>
      </c>
      <c r="E23" s="11">
        <v>285</v>
      </c>
      <c r="F23" s="11">
        <v>232</v>
      </c>
      <c r="G23" s="14">
        <f si="3" t="shared"/>
        <v>-53</v>
      </c>
      <c r="H23" s="65">
        <v>2.84816945712033</v>
      </c>
      <c r="I23" s="11">
        <v>8</v>
      </c>
      <c r="J23" s="11">
        <v>53</v>
      </c>
      <c r="K23" s="13">
        <v>4.3773584905660403</v>
      </c>
      <c r="L23" s="49">
        <v>103757.7310185</v>
      </c>
      <c r="M23" s="50">
        <v>36429.620000000003</v>
      </c>
      <c r="N23" s="29"/>
      <c r="O23" s="107"/>
      <c r="P23" s="23" t="s">
        <v>26</v>
      </c>
      <c r="Q23" s="69">
        <f>F22</f>
        <v>809</v>
      </c>
      <c r="R23" s="13">
        <f>H22</f>
        <v>2.64936925831329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82</v>
      </c>
      <c r="F24" s="11">
        <v>82</v>
      </c>
      <c r="G24" s="12">
        <f si="3" t="shared"/>
        <v>0</v>
      </c>
      <c r="H24" s="65">
        <v>2.2995257245384901</v>
      </c>
      <c r="I24" s="11">
        <v>16</v>
      </c>
      <c r="J24" s="11">
        <v>62</v>
      </c>
      <c r="K24" s="13">
        <v>1.32258064516129</v>
      </c>
      <c r="L24" s="49">
        <v>24107.2389</v>
      </c>
      <c r="M24" s="50">
        <v>10483.57</v>
      </c>
      <c r="N24" s="29"/>
      <c r="O24" s="107"/>
      <c r="P24" s="23" t="s">
        <v>24</v>
      </c>
      <c r="Q24" s="69">
        <f>F17</f>
        <v>295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69</v>
      </c>
      <c r="F25" s="11">
        <v>81</v>
      </c>
      <c r="G25" s="12">
        <f si="3" t="shared"/>
        <v>12</v>
      </c>
      <c r="H25" s="65">
        <v>2.7300347564460599</v>
      </c>
      <c r="I25" s="11">
        <v>15</v>
      </c>
      <c r="J25" s="11">
        <v>41</v>
      </c>
      <c r="K25" s="13">
        <v>1.9756097560975601</v>
      </c>
      <c r="L25" s="49">
        <v>26414.942692249999</v>
      </c>
      <c r="M25" s="50">
        <v>9675.68</v>
      </c>
      <c r="N25" s="29"/>
      <c r="O25" s="107"/>
      <c r="P25" s="23" t="s">
        <v>46</v>
      </c>
      <c r="Q25" s="69">
        <f>F27</f>
        <v>80</v>
      </c>
      <c r="R25" s="13">
        <f>H27</f>
        <v>2.2999999999999998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134</v>
      </c>
      <c r="F26" s="11">
        <v>145</v>
      </c>
      <c r="G26" s="12">
        <f si="3" t="shared"/>
        <v>11</v>
      </c>
      <c r="H26" s="75">
        <v>1.7547418230049401</v>
      </c>
      <c r="I26" s="11">
        <v>15</v>
      </c>
      <c r="J26" s="11">
        <v>58</v>
      </c>
      <c r="K26" s="53">
        <v>2.5</v>
      </c>
      <c r="L26" s="49">
        <v>47329.949295183003</v>
      </c>
      <c r="M26" s="50">
        <v>26972.6</v>
      </c>
      <c r="N26" s="29"/>
      <c r="O26" s="108"/>
      <c r="P26" s="18" t="s">
        <v>29</v>
      </c>
      <c r="Q26" s="51">
        <f>SUM(Q22:Q25)</f>
        <v>2619</v>
      </c>
      <c r="R26" s="71">
        <f>AVERAGE(R22:R25)</f>
        <v>2.6571085607653355</v>
      </c>
    </row>
    <row customFormat="1" customHeight="1" ht="18" r="27" s="1" spans="1:19" x14ac:dyDescent="0.15">
      <c r="A27" s="111"/>
      <c r="B27" s="23" t="s">
        <v>48</v>
      </c>
      <c r="C27" s="23">
        <f>F27</f>
        <v>80</v>
      </c>
      <c r="D27" s="22" t="s">
        <v>20</v>
      </c>
      <c r="E27" s="11">
        <v>92</v>
      </c>
      <c r="F27" s="11">
        <v>80</v>
      </c>
      <c r="G27" s="12">
        <f si="3" t="shared"/>
        <v>-12</v>
      </c>
      <c r="H27" s="53">
        <v>2.2999999999999998</v>
      </c>
      <c r="I27" s="11">
        <v>10</v>
      </c>
      <c r="J27" s="11">
        <v>79</v>
      </c>
      <c r="K27" s="53">
        <v>1.01</v>
      </c>
      <c r="L27" s="49">
        <v>27009.51</v>
      </c>
      <c r="M27" s="50">
        <v>11817.57</v>
      </c>
      <c r="N27" s="41"/>
      <c r="O27" s="11" t="s">
        <v>49</v>
      </c>
      <c r="P27" s="11" t="s">
        <v>43</v>
      </c>
      <c r="Q27" s="11">
        <f>F12</f>
        <v>288</v>
      </c>
      <c r="R27" s="13">
        <f>H12</f>
        <v>2.818309590449549</v>
      </c>
    </row>
    <row customFormat="1" customHeight="1" ht="18" r="28" s="1" spans="1:19" x14ac:dyDescent="0.15">
      <c r="A28" s="111"/>
      <c r="B28" s="18"/>
      <c r="C28" s="18">
        <f ref="C28:G28" si="4" t="shared">SUM(C16:C27)</f>
        <v>3585</v>
      </c>
      <c r="D28" s="18"/>
      <c r="E28" s="18">
        <f si="4" t="shared"/>
        <v>3495</v>
      </c>
      <c r="F28" s="18">
        <f si="4" t="shared"/>
        <v>3585</v>
      </c>
      <c r="G28" s="24">
        <f si="4" t="shared"/>
        <v>90</v>
      </c>
      <c r="H28" s="20">
        <f>L28/M28</f>
        <v>2.5650535048176955</v>
      </c>
      <c r="I28" s="57">
        <f ref="I28:M28" si="5" t="shared">SUM(I16:I27)</f>
        <v>216</v>
      </c>
      <c r="J28" s="57">
        <f si="5" t="shared"/>
        <v>896</v>
      </c>
      <c r="K28" s="20"/>
      <c r="L28" s="58">
        <f si="5" t="shared"/>
        <v>1119047.7002696439</v>
      </c>
      <c r="M28" s="58">
        <f si="5" t="shared"/>
        <v>436266.80619637884</v>
      </c>
      <c r="N28"/>
      <c r="O28" s="101" t="s">
        <v>30</v>
      </c>
      <c r="P28" s="11" t="s">
        <v>40</v>
      </c>
      <c r="Q28" s="51">
        <f>F6</f>
        <v>60</v>
      </c>
      <c r="R28" s="13">
        <f>H7</f>
        <v>2.09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9983</v>
      </c>
      <c r="F29" s="25">
        <f si="6" t="shared"/>
        <v>10440</v>
      </c>
      <c r="G29" s="26">
        <f si="6" t="shared"/>
        <v>457</v>
      </c>
      <c r="H29" s="13">
        <f>L29/M29</f>
        <v>3.0061000523981454</v>
      </c>
      <c r="I29" s="60">
        <f ref="I29:M29" si="7" t="shared">I28+I14</f>
        <v>407</v>
      </c>
      <c r="J29" s="60">
        <f si="7" t="shared"/>
        <v>3087</v>
      </c>
      <c r="K29" s="13"/>
      <c r="L29" s="50">
        <f si="7" t="shared"/>
        <v>3459093.3046141444</v>
      </c>
      <c r="M29" s="50">
        <f si="7" t="shared"/>
        <v>1150691.3423771837</v>
      </c>
      <c r="N29" s="29"/>
      <c r="O29" s="101"/>
      <c r="P29" s="11" t="s">
        <v>37</v>
      </c>
      <c r="Q29" s="51">
        <f>F26</f>
        <v>145</v>
      </c>
      <c r="R29" s="13">
        <f>H26</f>
        <v>1.7547418230049401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188</v>
      </c>
      <c r="R30" s="65">
        <f>H10</f>
        <v>4.6735709805345103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74</v>
      </c>
      <c r="R31" s="65">
        <f>H11</f>
        <v>7.8141136401913798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10440</v>
      </c>
      <c r="R32" s="1">
        <f>R31+R28+R27+R24+R23+R22+R30+R20+R19+R18+R16+R15+R14+R11+R10+R9+R7+R6+R4+R3+R2+R25+R29</f>
        <v>68.190661389857112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68.190661389857112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{15FA519D-0A91-43CE-B2EA-F012438F57C1}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{6855E097-4907-4378-B729-9E36A3365F09}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{CA623034-392C-4A8F-889A-E20DAC58F941}</x14:id>
        </ext>
      </extLst>
    </cfRule>
  </conditionalFormatting>
  <conditionalFormatting sqref="R30">
    <cfRule dxfId="127" priority="16" type="aboveAverage"/>
    <cfRule aboveAverage="0" dxfId="126" priority="15" type="aboveAverage"/>
  </conditionalFormatting>
  <conditionalFormatting sqref="R31">
    <cfRule dxfId="125" priority="2" type="aboveAverage"/>
    <cfRule aboveAverage="0" dxfId="12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{1A979F22-E58E-4180-AD25-197AB142FD60}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{E9765B1F-7946-468E-A0FB-CA3AA24D34E6}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{3286D125-1545-4746-9580-79EB34D59C7E}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{B7FC4313-D11B-42F5-AFEA-ED3F5CD0DB5E}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{487015EF-CA92-498B-AC7C-01BD1548B3B2}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{76602C3F-9274-4067-ACC2-53DE02D9E348}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{09DBB374-1668-4797-BF2C-6B9924D48D70}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{ADB9605B-2898-4D80-A53B-B7AC9E70EEC1}</x14:id>
        </ext>
      </extLst>
    </cfRule>
  </conditionalFormatting>
  <conditionalFormatting sqref="R3:R4">
    <cfRule dxfId="123" priority="24" type="aboveAverage"/>
    <cfRule aboveAverage="0" dxfId="122" priority="23" type="aboveAverage"/>
  </conditionalFormatting>
  <conditionalFormatting sqref="R6:R7">
    <cfRule dxfId="121" priority="22" type="aboveAverage"/>
    <cfRule aboveAverage="0" dxfId="120" priority="21" type="aboveAverage"/>
  </conditionalFormatting>
  <conditionalFormatting sqref="R9:R12">
    <cfRule dxfId="119" priority="18" type="aboveAverage"/>
    <cfRule aboveAverage="0" dxfId="118" priority="17" type="aboveAverage"/>
  </conditionalFormatting>
  <conditionalFormatting sqref="R14:R16">
    <cfRule dxfId="117" priority="20" type="aboveAverage"/>
    <cfRule aboveAverage="0" dxfId="116" priority="19" type="aboveAverage"/>
  </conditionalFormatting>
  <conditionalFormatting sqref="R18:R21">
    <cfRule dxfId="115" priority="14" type="aboveAverage"/>
    <cfRule aboveAverage="0" dxfId="114" priority="13" type="aboveAverage"/>
  </conditionalFormatting>
  <conditionalFormatting sqref="R22:R25">
    <cfRule dxfId="113" priority="28" type="aboveAverage"/>
    <cfRule aboveAverage="0" dxfId="11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{8AF168F4-0749-4E6A-9428-0F638E4663DF}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5FA519D-0A91-43CE-B2EA-F012438F57C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5E097-4907-4378-B729-9E36A3365F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A623034-392C-4A8F-889A-E20DAC58F9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A979F22-E58E-4180-AD25-197AB142FD6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9765B1F-7946-468E-A0FB-CA3AA24D34E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286D125-1545-4746-9580-79EB34D59C7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7FC4313-D11B-42F5-AFEA-ED3F5CD0DB5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87015EF-CA92-498B-AC7C-01BD1548B3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6602C3F-9274-4067-ACC2-53DE02D9E34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DBB374-1668-4797-BF2C-6B9924D48D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B9605B-2898-4D80-A53B-B7AC9E70EE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AF168F4-0749-4E6A-9428-0F638E4663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43427</v>
      </c>
      <c r="B2" s="11" t="s">
        <v>19</v>
      </c>
      <c r="C2" s="11">
        <f>F2</f>
        <v>1434</v>
      </c>
      <c r="D2" s="11" t="s">
        <v>20</v>
      </c>
      <c r="E2" s="11">
        <v>1435</v>
      </c>
      <c r="F2" s="11">
        <v>1434</v>
      </c>
      <c r="G2" s="12">
        <f ref="G2:G13" si="0" t="shared">F2-E2</f>
        <v>-1</v>
      </c>
      <c r="H2" s="13">
        <v>3.21368056843759</v>
      </c>
      <c r="I2" s="21">
        <v>42</v>
      </c>
      <c r="J2" s="21">
        <v>607</v>
      </c>
      <c r="K2" s="13">
        <v>2.3624382207578298</v>
      </c>
      <c r="L2" s="49">
        <v>447140.17</v>
      </c>
      <c r="M2" s="50">
        <v>139136.47</v>
      </c>
      <c r="N2" s="29"/>
      <c r="O2" s="104" t="s">
        <v>21</v>
      </c>
      <c r="P2" s="11" t="s">
        <v>22</v>
      </c>
      <c r="Q2" s="51">
        <f>F3</f>
        <v>3173</v>
      </c>
      <c r="R2" s="65">
        <f>H3</f>
        <v>3.23997666671948</v>
      </c>
    </row>
    <row customFormat="1" customHeight="1" ht="18" r="3" s="1" spans="1:18" x14ac:dyDescent="0.15">
      <c r="A3" s="111"/>
      <c r="B3" s="104" t="s">
        <v>23</v>
      </c>
      <c r="C3" s="106">
        <f>F3+F4</f>
        <v>3319</v>
      </c>
      <c r="D3" s="11" t="s">
        <v>21</v>
      </c>
      <c r="E3" s="11">
        <v>3293</v>
      </c>
      <c r="F3" s="11">
        <v>3173</v>
      </c>
      <c r="G3" s="14">
        <f si="0" t="shared"/>
        <v>-120</v>
      </c>
      <c r="H3" s="13">
        <v>3.23997666671948</v>
      </c>
      <c r="I3" s="11">
        <v>71</v>
      </c>
      <c r="J3" s="11">
        <v>732</v>
      </c>
      <c r="K3" s="13">
        <v>4.3346994535519103</v>
      </c>
      <c r="L3" s="1">
        <v>1056917.8799999999</v>
      </c>
      <c r="M3" s="50">
        <v>326211.57147719298</v>
      </c>
      <c r="N3" s="41"/>
      <c r="O3" s="104"/>
      <c r="P3" s="11" t="s">
        <v>24</v>
      </c>
      <c r="Q3" s="51">
        <f>F16</f>
        <v>665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120</v>
      </c>
      <c r="F4" s="11">
        <v>146</v>
      </c>
      <c r="G4" s="14">
        <f si="0" t="shared"/>
        <v>26</v>
      </c>
      <c r="H4" s="13">
        <v>3.3977543389414202</v>
      </c>
      <c r="I4" s="11">
        <v>0</v>
      </c>
      <c r="J4" s="11">
        <v>37</v>
      </c>
      <c r="K4" s="13">
        <v>3.9459459459459501</v>
      </c>
      <c r="L4" s="49">
        <v>56765.738100000002</v>
      </c>
      <c r="M4" s="50">
        <v>16706.84</v>
      </c>
      <c r="N4" s="41"/>
      <c r="O4" s="104"/>
      <c r="P4" s="11" t="s">
        <v>26</v>
      </c>
      <c r="Q4" s="66">
        <f>F18</f>
        <v>653</v>
      </c>
      <c r="R4" s="55">
        <f>H18</f>
        <v>2.4322210726993601</v>
      </c>
    </row>
    <row customFormat="1" customHeight="1" ht="18" r="5" s="1" spans="1:18" x14ac:dyDescent="0.15">
      <c r="A5" s="111"/>
      <c r="B5" s="106" t="s">
        <v>27</v>
      </c>
      <c r="C5" s="106">
        <f>F5+F6+F7</f>
        <v>489</v>
      </c>
      <c r="D5" s="11" t="s">
        <v>28</v>
      </c>
      <c r="E5" s="11">
        <v>337</v>
      </c>
      <c r="F5" s="11">
        <v>399</v>
      </c>
      <c r="G5" s="12">
        <f si="0" t="shared"/>
        <v>62</v>
      </c>
      <c r="H5" s="13">
        <v>2.96</v>
      </c>
      <c r="I5" s="11">
        <v>21</v>
      </c>
      <c r="J5" s="11">
        <v>129</v>
      </c>
      <c r="K5" s="13">
        <v>3.09</v>
      </c>
      <c r="L5" s="1">
        <v>178958.6</v>
      </c>
      <c r="M5" s="50">
        <v>60425.45</v>
      </c>
      <c r="N5" s="29"/>
      <c r="O5" s="104"/>
      <c r="P5" s="18" t="s">
        <v>29</v>
      </c>
      <c r="Q5" s="67">
        <f>SUM(Q2:Q4)</f>
        <v>4491</v>
      </c>
      <c r="R5" s="68">
        <f>AVERAGE(R2:R4)</f>
        <v>2.8240659131396133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60</v>
      </c>
      <c r="F6" s="11">
        <v>65</v>
      </c>
      <c r="G6" s="12">
        <f si="0" t="shared"/>
        <v>5</v>
      </c>
      <c r="H6" s="13">
        <v>1.06</v>
      </c>
      <c r="I6" s="11">
        <v>9</v>
      </c>
      <c r="J6" s="11">
        <v>33</v>
      </c>
      <c r="K6" s="13">
        <v>1.97</v>
      </c>
      <c r="L6" s="49">
        <v>10053.23</v>
      </c>
      <c r="M6" s="50">
        <v>9483.11</v>
      </c>
      <c r="N6" s="29"/>
      <c r="O6" s="104" t="s">
        <v>25</v>
      </c>
      <c r="P6" s="11" t="s">
        <v>22</v>
      </c>
      <c r="Q6" s="51">
        <f>F4</f>
        <v>146</v>
      </c>
      <c r="R6" s="13">
        <f>H4</f>
        <v>3.3977543389414202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32</v>
      </c>
      <c r="F7" s="11">
        <v>25</v>
      </c>
      <c r="G7" s="12">
        <f si="0" t="shared"/>
        <v>-7</v>
      </c>
      <c r="H7" s="13">
        <v>2.92</v>
      </c>
      <c r="I7" s="11">
        <v>0</v>
      </c>
      <c r="J7" s="11">
        <v>32</v>
      </c>
      <c r="K7" s="13">
        <v>0.78</v>
      </c>
      <c r="L7" s="49">
        <v>14033.44</v>
      </c>
      <c r="M7" s="50">
        <v>4802.2</v>
      </c>
      <c r="O7" s="104"/>
      <c r="P7" s="11" t="s">
        <v>26</v>
      </c>
      <c r="Q7" s="66">
        <f>F19</f>
        <v>62</v>
      </c>
      <c r="R7" s="56">
        <f>H19</f>
        <v>3.4114478270981001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1639</v>
      </c>
      <c r="D8" s="11" t="s">
        <v>33</v>
      </c>
      <c r="E8" s="11">
        <v>796</v>
      </c>
      <c r="F8" s="11">
        <v>955</v>
      </c>
      <c r="G8" s="14">
        <f si="0" t="shared"/>
        <v>159</v>
      </c>
      <c r="H8" s="13">
        <v>4.7055865240701102</v>
      </c>
      <c r="I8" s="11">
        <v>29</v>
      </c>
      <c r="J8" s="11">
        <v>254</v>
      </c>
      <c r="K8" s="13">
        <v>3.7598425196850398</v>
      </c>
      <c r="L8" s="49">
        <v>299902.03999999998</v>
      </c>
      <c r="M8" s="50">
        <v>63733.19</v>
      </c>
      <c r="N8" s="29"/>
      <c r="O8" s="104"/>
      <c r="P8" s="18" t="s">
        <v>29</v>
      </c>
      <c r="Q8" s="67">
        <f>SUM(Q6:Q7)</f>
        <v>208</v>
      </c>
      <c r="R8" s="68">
        <f>AVERAGE(R6:R7)</f>
        <v>3.4046010830197604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194</v>
      </c>
      <c r="F9" s="11">
        <v>280</v>
      </c>
      <c r="G9" s="14">
        <f si="0" t="shared"/>
        <v>86</v>
      </c>
      <c r="H9" s="13">
        <v>4.6598847266377499</v>
      </c>
      <c r="I9" s="11">
        <v>18</v>
      </c>
      <c r="J9" s="11">
        <v>110</v>
      </c>
      <c r="K9" s="13">
        <v>2.5454545454545499</v>
      </c>
      <c r="L9" s="49">
        <v>91052.47</v>
      </c>
      <c r="M9" s="50">
        <v>19539.64</v>
      </c>
      <c r="N9" s="29"/>
      <c r="O9" s="105" t="s">
        <v>31</v>
      </c>
      <c r="P9" s="11" t="s">
        <v>34</v>
      </c>
      <c r="Q9" s="66">
        <f>F9</f>
        <v>280</v>
      </c>
      <c r="R9" s="65">
        <f>H9</f>
        <v>4.6598847266377499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188</v>
      </c>
      <c r="F10" s="11">
        <v>275</v>
      </c>
      <c r="G10" s="14">
        <f si="0" t="shared"/>
        <v>87</v>
      </c>
      <c r="H10" s="13">
        <v>5.7277723497333497</v>
      </c>
      <c r="I10" s="11">
        <v>18</v>
      </c>
      <c r="J10" s="11">
        <v>128</v>
      </c>
      <c r="K10" s="13">
        <v>2.1484375</v>
      </c>
      <c r="L10" s="49">
        <v>149430.65</v>
      </c>
      <c r="M10" s="50">
        <v>26088.79</v>
      </c>
      <c r="N10" s="29"/>
      <c r="O10" s="105"/>
      <c r="P10" s="11" t="s">
        <v>26</v>
      </c>
      <c r="Q10" s="66">
        <f>F20</f>
        <v>355</v>
      </c>
      <c r="R10" s="56">
        <f>H20</f>
        <v>2.3894655523792401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74</v>
      </c>
      <c r="F11" s="11">
        <v>129</v>
      </c>
      <c r="G11" s="14">
        <f si="0" t="shared"/>
        <v>55</v>
      </c>
      <c r="H11" s="13">
        <v>10.7673607381845</v>
      </c>
      <c r="I11" s="11">
        <v>5</v>
      </c>
      <c r="J11" s="11">
        <v>40</v>
      </c>
      <c r="K11" s="13">
        <v>3.2250000000000001</v>
      </c>
      <c r="L11" s="1">
        <v>92231.92</v>
      </c>
      <c r="M11" s="50">
        <v>8565.8799999999992</v>
      </c>
      <c r="N11" s="29"/>
      <c r="O11" s="105"/>
      <c r="P11" s="11" t="s">
        <v>37</v>
      </c>
      <c r="Q11" s="69">
        <f>F25</f>
        <v>61</v>
      </c>
      <c r="R11" s="65">
        <f>H25</f>
        <v>2.3666168572986699</v>
      </c>
    </row>
    <row customFormat="1" customHeight="1" ht="18" r="12" s="1" spans="1:18" x14ac:dyDescent="0.15">
      <c r="A12" s="111"/>
      <c r="B12" s="106" t="s">
        <v>38</v>
      </c>
      <c r="C12" s="106">
        <f>F12+F13</f>
        <v>641</v>
      </c>
      <c r="D12" s="11" t="s">
        <v>39</v>
      </c>
      <c r="E12" s="11">
        <v>288</v>
      </c>
      <c r="F12" s="11">
        <v>547</v>
      </c>
      <c r="G12" s="12">
        <f si="0" t="shared"/>
        <v>259</v>
      </c>
      <c r="H12" s="16">
        <v>3.70740045784191</v>
      </c>
      <c r="I12" s="51">
        <v>6</v>
      </c>
      <c r="J12" s="51">
        <v>37</v>
      </c>
      <c r="K12" s="74">
        <v>14.7837837837838</v>
      </c>
      <c r="L12" s="52">
        <v>253958.44080000001</v>
      </c>
      <c r="M12" s="17">
        <v>68500.407141835996</v>
      </c>
      <c r="N12" s="29"/>
      <c r="O12" s="105"/>
      <c r="P12" s="11" t="s">
        <v>40</v>
      </c>
      <c r="Q12" s="69">
        <f>F7</f>
        <v>25</v>
      </c>
      <c r="R12" s="65">
        <f>H7</f>
        <v>2.92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38</v>
      </c>
      <c r="F13" s="11">
        <v>94</v>
      </c>
      <c r="G13" s="12">
        <f si="0" t="shared"/>
        <v>56</v>
      </c>
      <c r="H13" s="16">
        <v>4.4500281375750097</v>
      </c>
      <c r="I13" s="51">
        <v>13</v>
      </c>
      <c r="J13" s="51">
        <v>26</v>
      </c>
      <c r="K13" s="74">
        <v>3.6153846153846199</v>
      </c>
      <c r="L13" s="17">
        <v>51468.971674499997</v>
      </c>
      <c r="M13" s="17">
        <v>11565.987918123001</v>
      </c>
      <c r="N13" s="29"/>
      <c r="O13" s="105"/>
      <c r="P13" s="18" t="s">
        <v>29</v>
      </c>
      <c r="Q13" s="51">
        <f>SUM(Q9:Q12)</f>
        <v>721</v>
      </c>
      <c r="R13" s="68">
        <f>AVERAGE(R9:R11)</f>
        <v>3.1386557121052197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7522</v>
      </c>
      <c r="D14" s="18"/>
      <c r="E14" s="18">
        <f si="1" t="shared"/>
        <v>6855</v>
      </c>
      <c r="F14" s="18">
        <f si="1" t="shared"/>
        <v>7522</v>
      </c>
      <c r="G14" s="19">
        <f si="1" t="shared"/>
        <v>667</v>
      </c>
      <c r="H14" s="20">
        <f ref="H14" si="2" t="shared">L14/M14</f>
        <v>3.5798336023297157</v>
      </c>
      <c r="I14" s="18">
        <f>SUM(I3:I13)</f>
        <v>190</v>
      </c>
      <c r="J14" s="18">
        <f ref="J14:M14" si="3" t="shared">SUM(J2:J13)</f>
        <v>2165</v>
      </c>
      <c r="K14" s="20"/>
      <c r="L14" s="72">
        <f si="3" t="shared"/>
        <v>2701913.5505744996</v>
      </c>
      <c r="M14" s="58">
        <f si="3" t="shared"/>
        <v>754759.53653715202</v>
      </c>
      <c r="N14" s="29"/>
      <c r="O14" s="104" t="s">
        <v>33</v>
      </c>
      <c r="P14" s="11" t="s">
        <v>34</v>
      </c>
      <c r="Q14" s="69">
        <f>F8</f>
        <v>955</v>
      </c>
      <c r="R14" s="65">
        <f>H8</f>
        <v>4.7055865240701102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43427</v>
      </c>
      <c r="B16" s="102" t="s">
        <v>41</v>
      </c>
      <c r="C16" s="102">
        <f>F16+F17</f>
        <v>996</v>
      </c>
      <c r="D16" s="11" t="s">
        <v>21</v>
      </c>
      <c r="E16" s="21">
        <v>612</v>
      </c>
      <c r="F16" s="21">
        <v>665</v>
      </c>
      <c r="G16" s="12">
        <f ref="G16:G27" si="4" t="shared">F16-E16</f>
        <v>53</v>
      </c>
      <c r="H16" s="13">
        <v>2.8</v>
      </c>
      <c r="I16" s="11">
        <v>37</v>
      </c>
      <c r="J16" s="11">
        <v>139</v>
      </c>
      <c r="K16" s="13">
        <v>4.8</v>
      </c>
      <c r="L16" s="29">
        <v>176442.2</v>
      </c>
      <c r="M16" s="49">
        <v>63637.704899999997</v>
      </c>
      <c r="N16" s="29"/>
      <c r="O16" s="104"/>
      <c r="P16" s="11" t="s">
        <v>37</v>
      </c>
      <c r="Q16" s="69">
        <f>F24</f>
        <v>71</v>
      </c>
      <c r="R16" s="65">
        <f>H24</f>
        <v>2.46180500093259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295</v>
      </c>
      <c r="F17" s="21">
        <v>331</v>
      </c>
      <c r="G17" s="12">
        <f si="4" t="shared"/>
        <v>36</v>
      </c>
      <c r="H17" s="13">
        <v>2.8</v>
      </c>
      <c r="I17" s="11">
        <v>19</v>
      </c>
      <c r="J17" s="11">
        <v>59</v>
      </c>
      <c r="K17" s="13">
        <v>5.6</v>
      </c>
      <c r="L17" s="49">
        <v>101494.47</v>
      </c>
      <c r="M17" s="50">
        <v>36352.354500000001</v>
      </c>
      <c r="N17" s="29"/>
      <c r="O17" s="104"/>
      <c r="P17" s="18" t="s">
        <v>29</v>
      </c>
      <c r="Q17" s="51">
        <f>SUM(Q14:Q16)</f>
        <v>1026</v>
      </c>
      <c r="R17" s="68">
        <f>AVERAGE(R14:R16)</f>
        <v>3.5836957625013501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1831</v>
      </c>
      <c r="D18" s="11" t="s">
        <v>21</v>
      </c>
      <c r="E18" s="21">
        <v>820</v>
      </c>
      <c r="F18" s="21">
        <v>653</v>
      </c>
      <c r="G18" s="12">
        <f si="4" t="shared"/>
        <v>-167</v>
      </c>
      <c r="H18" s="13">
        <v>2.4322210726993601</v>
      </c>
      <c r="I18" s="11">
        <v>21</v>
      </c>
      <c r="J18" s="11">
        <v>113</v>
      </c>
      <c r="K18" s="13">
        <v>5.7787610619469003</v>
      </c>
      <c r="L18" s="49">
        <v>189352.98362726101</v>
      </c>
      <c r="M18" s="50">
        <v>77851.880222841195</v>
      </c>
      <c r="N18" s="41"/>
      <c r="O18" s="104" t="s">
        <v>28</v>
      </c>
      <c r="P18" s="11" t="s">
        <v>40</v>
      </c>
      <c r="Q18" s="67">
        <f>F5</f>
        <v>399</v>
      </c>
      <c r="R18" s="13">
        <f>H5</f>
        <v>2.96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64</v>
      </c>
      <c r="F19" s="21">
        <v>62</v>
      </c>
      <c r="G19" s="14">
        <f si="4" t="shared"/>
        <v>-2</v>
      </c>
      <c r="H19" s="13">
        <v>3.4114478270981001</v>
      </c>
      <c r="I19" s="11">
        <v>21</v>
      </c>
      <c r="J19" s="11">
        <v>23</v>
      </c>
      <c r="K19" s="13">
        <v>2.6956521739130399</v>
      </c>
      <c r="L19" s="49">
        <v>26534.4597598933</v>
      </c>
      <c r="M19" s="76">
        <v>7778.0640668523702</v>
      </c>
      <c r="N19" s="41"/>
      <c r="O19" s="104"/>
      <c r="P19" s="11" t="s">
        <v>43</v>
      </c>
      <c r="Q19" s="67">
        <f>F13</f>
        <v>94</v>
      </c>
      <c r="R19" s="13">
        <f>H13</f>
        <v>4.4500281375750097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365</v>
      </c>
      <c r="F20" s="21">
        <v>355</v>
      </c>
      <c r="G20" s="14">
        <f si="4" t="shared"/>
        <v>-10</v>
      </c>
      <c r="H20" s="13">
        <v>2.3894655523792401</v>
      </c>
      <c r="I20" s="11">
        <v>17</v>
      </c>
      <c r="J20" s="11">
        <v>92</v>
      </c>
      <c r="K20" s="13">
        <v>3.85869565217391</v>
      </c>
      <c r="L20" s="49">
        <v>109355.488418933</v>
      </c>
      <c r="M20" s="76">
        <v>45765.668523676897</v>
      </c>
      <c r="N20" s="41"/>
      <c r="O20" s="104"/>
      <c r="P20" s="11" t="s">
        <v>37</v>
      </c>
      <c r="Q20" s="70">
        <f>F23</f>
        <v>211</v>
      </c>
      <c r="R20" s="65">
        <f>H23</f>
        <v>2.9633529634190499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4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704</v>
      </c>
      <c r="R21" s="68">
        <f>AVERAGE(R18:R20)</f>
        <v>3.457793700331353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809</v>
      </c>
      <c r="F22" s="21">
        <v>761</v>
      </c>
      <c r="G22" s="12">
        <f si="4" t="shared"/>
        <v>-48</v>
      </c>
      <c r="H22" s="13">
        <v>2.6793338389085699</v>
      </c>
      <c r="I22" s="11">
        <v>15</v>
      </c>
      <c r="J22" s="11">
        <v>149</v>
      </c>
      <c r="K22" s="13">
        <v>5.1073825503355703</v>
      </c>
      <c r="L22" s="49">
        <v>239676.11421346501</v>
      </c>
      <c r="M22" s="76">
        <v>89453.621169916398</v>
      </c>
      <c r="N22" s="41"/>
      <c r="O22" s="106" t="s">
        <v>20</v>
      </c>
      <c r="P22" s="11" t="s">
        <v>44</v>
      </c>
      <c r="Q22" s="69">
        <f>F2</f>
        <v>1434</v>
      </c>
      <c r="R22" s="13">
        <f>H2</f>
        <v>3.21368056843759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512</v>
      </c>
      <c r="D23" s="22" t="s">
        <v>28</v>
      </c>
      <c r="E23" s="11">
        <v>232</v>
      </c>
      <c r="F23" s="11">
        <v>211</v>
      </c>
      <c r="G23" s="14">
        <f si="4" t="shared"/>
        <v>-21</v>
      </c>
      <c r="H23" s="65">
        <v>2.9633529634190499</v>
      </c>
      <c r="I23" s="11">
        <v>10</v>
      </c>
      <c r="J23" s="11">
        <v>53</v>
      </c>
      <c r="K23" s="13">
        <v>3.9811320754717001</v>
      </c>
      <c r="L23" s="49">
        <v>94512.14224175</v>
      </c>
      <c r="M23" s="50">
        <v>31893.65</v>
      </c>
      <c r="N23" s="29"/>
      <c r="O23" s="107"/>
      <c r="P23" s="23" t="s">
        <v>26</v>
      </c>
      <c r="Q23" s="69">
        <f>F22</f>
        <v>761</v>
      </c>
      <c r="R23" s="13">
        <f>H22</f>
        <v>2.6793338389085699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82</v>
      </c>
      <c r="F24" s="11">
        <v>71</v>
      </c>
      <c r="G24" s="12">
        <f si="4" t="shared"/>
        <v>-11</v>
      </c>
      <c r="H24" s="65">
        <v>2.46180500093259</v>
      </c>
      <c r="I24" s="11">
        <v>15</v>
      </c>
      <c r="J24" s="11">
        <v>47</v>
      </c>
      <c r="K24" s="13">
        <v>1.5106382978723401</v>
      </c>
      <c r="L24" s="49">
        <v>21909.916799999999</v>
      </c>
      <c r="M24" s="50">
        <v>8899.94</v>
      </c>
      <c r="N24" s="29"/>
      <c r="O24" s="107"/>
      <c r="P24" s="23" t="s">
        <v>24</v>
      </c>
      <c r="Q24" s="69">
        <f>F17</f>
        <v>331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81</v>
      </c>
      <c r="F25" s="11">
        <v>61</v>
      </c>
      <c r="G25" s="12">
        <f si="4" t="shared"/>
        <v>-20</v>
      </c>
      <c r="H25" s="65">
        <v>2.3666168572986699</v>
      </c>
      <c r="I25" s="11">
        <v>14</v>
      </c>
      <c r="J25" s="11">
        <v>29</v>
      </c>
      <c r="K25" s="13">
        <v>2.1034482758620698</v>
      </c>
      <c r="L25" s="49">
        <v>19203.08417265</v>
      </c>
      <c r="M25" s="50">
        <v>8114.15</v>
      </c>
      <c r="N25" s="29"/>
      <c r="O25" s="107"/>
      <c r="P25" s="23" t="s">
        <v>46</v>
      </c>
      <c r="Q25" s="69">
        <f>F27</f>
        <v>100</v>
      </c>
      <c r="R25" s="13">
        <f>H27</f>
        <v>2.39237433782914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145</v>
      </c>
      <c r="F26" s="11">
        <v>169</v>
      </c>
      <c r="G26" s="12">
        <f si="4" t="shared"/>
        <v>24</v>
      </c>
      <c r="H26" s="75">
        <v>1.5458403905629801</v>
      </c>
      <c r="I26" s="11">
        <v>8</v>
      </c>
      <c r="J26" s="11">
        <v>62</v>
      </c>
      <c r="K26" s="53">
        <v>2.7258064516128999</v>
      </c>
      <c r="L26" s="49">
        <v>55683.195918990001</v>
      </c>
      <c r="M26" s="50">
        <v>36021.31</v>
      </c>
      <c r="N26" s="29"/>
      <c r="O26" s="108"/>
      <c r="P26" s="18" t="s">
        <v>29</v>
      </c>
      <c r="Q26" s="51">
        <f>SUM(Q22:Q25)</f>
        <v>2626</v>
      </c>
      <c r="R26" s="71">
        <f>AVERAGE(R22:R25)</f>
        <v>2.7713471862938244</v>
      </c>
    </row>
    <row customFormat="1" customHeight="1" ht="18" r="27" s="1" spans="1:19" x14ac:dyDescent="0.15">
      <c r="A27" s="111"/>
      <c r="B27" s="23" t="s">
        <v>48</v>
      </c>
      <c r="C27" s="23">
        <f>F27</f>
        <v>100</v>
      </c>
      <c r="D27" s="22" t="s">
        <v>20</v>
      </c>
      <c r="E27" s="11">
        <v>80</v>
      </c>
      <c r="F27" s="11">
        <v>100</v>
      </c>
      <c r="G27" s="12">
        <f si="4" t="shared"/>
        <v>20</v>
      </c>
      <c r="H27" s="53">
        <v>2.39237433782914</v>
      </c>
      <c r="I27" s="11">
        <v>11</v>
      </c>
      <c r="J27" s="11">
        <v>94</v>
      </c>
      <c r="K27" s="53">
        <v>1.06</v>
      </c>
      <c r="L27" s="49">
        <v>33826.019999999997</v>
      </c>
      <c r="M27" s="50">
        <v>14139.1</v>
      </c>
      <c r="N27" s="41"/>
      <c r="O27" s="11" t="s">
        <v>49</v>
      </c>
      <c r="P27" s="11" t="s">
        <v>43</v>
      </c>
      <c r="Q27" s="11">
        <f>F12</f>
        <v>547</v>
      </c>
      <c r="R27" s="13">
        <f>H12</f>
        <v>3.70740045784191</v>
      </c>
    </row>
    <row customFormat="1" customHeight="1" ht="18" r="28" s="1" spans="1:19" x14ac:dyDescent="0.15">
      <c r="A28" s="111"/>
      <c r="B28" s="18"/>
      <c r="C28" s="18">
        <f ref="C28:G28" si="5" t="shared">SUM(C16:C27)</f>
        <v>3439</v>
      </c>
      <c r="D28" s="18"/>
      <c r="E28" s="18">
        <f si="5" t="shared"/>
        <v>3585</v>
      </c>
      <c r="F28" s="18">
        <f si="5" t="shared"/>
        <v>3439</v>
      </c>
      <c r="G28" s="24">
        <f si="5" t="shared"/>
        <v>-146</v>
      </c>
      <c r="H28" s="20">
        <f>L28/M28</f>
        <v>2.5433940073743653</v>
      </c>
      <c r="I28" s="57">
        <f ref="I28:M28" si="6" t="shared">SUM(I16:I27)</f>
        <v>188</v>
      </c>
      <c r="J28" s="57">
        <f si="6" t="shared"/>
        <v>860</v>
      </c>
      <c r="K28" s="20"/>
      <c r="L28" s="58">
        <f si="6" t="shared"/>
        <v>1067990.0751529424</v>
      </c>
      <c r="M28" s="58">
        <f si="6" t="shared"/>
        <v>419907.44338328688</v>
      </c>
      <c r="N28"/>
      <c r="O28" s="101" t="s">
        <v>30</v>
      </c>
      <c r="P28" s="11" t="s">
        <v>40</v>
      </c>
      <c r="Q28" s="51">
        <f>F6</f>
        <v>65</v>
      </c>
      <c r="R28" s="13">
        <f>H7</f>
        <v>2.92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7" t="shared">E28+E14</f>
        <v>10440</v>
      </c>
      <c r="F29" s="25">
        <f si="7" t="shared"/>
        <v>10961</v>
      </c>
      <c r="G29" s="26">
        <f si="7" t="shared"/>
        <v>521</v>
      </c>
      <c r="H29" s="13">
        <f>L29/M29</f>
        <v>3.2093382125909256</v>
      </c>
      <c r="I29" s="60">
        <f ref="I29:M29" si="8" t="shared">I28+I14</f>
        <v>378</v>
      </c>
      <c r="J29" s="60">
        <f si="8" t="shared"/>
        <v>3025</v>
      </c>
      <c r="K29" s="13"/>
      <c r="L29" s="50">
        <f si="8" t="shared"/>
        <v>3769903.6257274421</v>
      </c>
      <c r="M29" s="50">
        <f si="8" t="shared"/>
        <v>1174666.979920439</v>
      </c>
      <c r="N29" s="29"/>
      <c r="O29" s="101"/>
      <c r="P29" s="11" t="s">
        <v>37</v>
      </c>
      <c r="Q29" s="51">
        <f>F26</f>
        <v>169</v>
      </c>
      <c r="R29" s="13">
        <f>H26</f>
        <v>1.5458403905629801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275</v>
      </c>
      <c r="R30" s="65">
        <f>H10</f>
        <v>5.7277723497333497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129</v>
      </c>
      <c r="R31" s="65">
        <f>H11</f>
        <v>10.7673607381845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10961</v>
      </c>
      <c r="R32" s="1">
        <f>R31+R28+R27+R24+R23+R22+R30+R20+R19+R18+R16+R15+R14+R11+R10+R9+R7+R6+R4+R3+R2+R25+R29</f>
        <v>77.991902349268841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77.991902349268841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{C8F4ACCD-7960-4E21-9FB2-CA6D37A8AEB8}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{25068D2B-41F2-4ED0-B19D-7D1539E09BD2}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{B7FB347C-937E-4451-8130-1799AB696F16}</x14:id>
        </ext>
      </extLst>
    </cfRule>
  </conditionalFormatting>
  <conditionalFormatting sqref="R30">
    <cfRule dxfId="111" priority="16" type="aboveAverage"/>
    <cfRule aboveAverage="0" dxfId="110" priority="15" type="aboveAverage"/>
  </conditionalFormatting>
  <conditionalFormatting sqref="R31">
    <cfRule dxfId="109" priority="2" type="aboveAverage"/>
    <cfRule aboveAverage="0" dxfId="10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{073D68A3-C5C6-428F-AE9E-4E5AA839B427}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{E168C136-E6A5-4436-9ABC-531B6F47B9AE}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{CF20BA2F-B83F-405F-B458-F1DE3AB4B438}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{F60F4ED3-0DAF-4243-95B7-B29F59AC3E15}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{B0C70764-63E9-4B0E-9582-2A4A085B3B5E}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{18DB040B-E0F1-455E-8FF7-28150E042AC0}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{3F0538E3-909C-480C-8F7F-C15B25492329}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{196E6DFC-EAB1-4E6C-B176-B738AE00BCB2}</x14:id>
        </ext>
      </extLst>
    </cfRule>
  </conditionalFormatting>
  <conditionalFormatting sqref="R3:R4">
    <cfRule dxfId="107" priority="24" type="aboveAverage"/>
    <cfRule aboveAverage="0" dxfId="106" priority="23" type="aboveAverage"/>
  </conditionalFormatting>
  <conditionalFormatting sqref="R6:R7">
    <cfRule dxfId="105" priority="22" type="aboveAverage"/>
    <cfRule aboveAverage="0" dxfId="104" priority="21" type="aboveAverage"/>
  </conditionalFormatting>
  <conditionalFormatting sqref="R9:R12">
    <cfRule dxfId="103" priority="18" type="aboveAverage"/>
    <cfRule aboveAverage="0" dxfId="102" priority="17" type="aboveAverage"/>
  </conditionalFormatting>
  <conditionalFormatting sqref="R14:R16">
    <cfRule dxfId="101" priority="20" type="aboveAverage"/>
    <cfRule aboveAverage="0" dxfId="100" priority="19" type="aboveAverage"/>
  </conditionalFormatting>
  <conditionalFormatting sqref="R18:R21">
    <cfRule dxfId="99" priority="14" type="aboveAverage"/>
    <cfRule aboveAverage="0" dxfId="98" priority="13" type="aboveAverage"/>
  </conditionalFormatting>
  <conditionalFormatting sqref="R22:R25">
    <cfRule dxfId="97" priority="28" type="aboveAverage"/>
    <cfRule aboveAverage="0" dxfId="9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{0CB79CB2-804F-4342-BE43-BDDCA91FFA5D}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C8F4ACCD-7960-4E21-9FB2-CA6D37A8AE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25068D2B-41F2-4ED0-B19D-7D1539E09BD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7FB347C-937E-4451-8130-1799AB696F1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73D68A3-C5C6-428F-AE9E-4E5AA839B4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168C136-E6A5-4436-9ABC-531B6F47B9A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F20BA2F-B83F-405F-B458-F1DE3AB4B4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60F4ED3-0DAF-4243-95B7-B29F59AC3E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0C70764-63E9-4B0E-9582-2A4A085B3B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DB040B-E0F1-455E-8FF7-28150E042A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F0538E3-909C-480C-8F7F-C15B254923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196E6DFC-EAB1-4E6C-B176-B738AE00BC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0CB79CB2-804F-4342-BE43-BDDCA91FFA5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57"/>
  <sheetViews>
    <sheetView topLeftCell="A16" workbookViewId="0">
      <selection activeCell="M29" sqref="M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43428</v>
      </c>
      <c r="B2" s="11" t="s">
        <v>19</v>
      </c>
      <c r="C2" s="11">
        <f>F2</f>
        <v>1172</v>
      </c>
      <c r="D2" s="11" t="s">
        <v>20</v>
      </c>
      <c r="E2" s="11">
        <v>1434</v>
      </c>
      <c r="F2" s="11">
        <v>1172</v>
      </c>
      <c r="G2" s="12">
        <f ref="G2:G13" si="0" t="shared">F2-E2</f>
        <v>-262</v>
      </c>
      <c r="H2" s="13">
        <v>3.5817575589831701</v>
      </c>
      <c r="I2" s="21">
        <v>30</v>
      </c>
      <c r="J2" s="21">
        <v>550</v>
      </c>
      <c r="K2" s="13">
        <v>2.13090909090909</v>
      </c>
      <c r="L2" s="49">
        <v>365839.75</v>
      </c>
      <c r="M2" s="50">
        <v>102139.73</v>
      </c>
      <c r="N2" s="29"/>
      <c r="O2" s="104" t="s">
        <v>21</v>
      </c>
      <c r="P2" s="11" t="s">
        <v>22</v>
      </c>
      <c r="Q2" s="51">
        <f>F3</f>
        <v>3475</v>
      </c>
      <c r="R2" s="65">
        <f>H3</f>
        <v>3.3930160552093298</v>
      </c>
    </row>
    <row customFormat="1" customHeight="1" ht="18" r="3" s="1" spans="1:18" x14ac:dyDescent="0.15">
      <c r="A3" s="111"/>
      <c r="B3" s="104" t="s">
        <v>23</v>
      </c>
      <c r="C3" s="106">
        <f>F3+F4</f>
        <v>3658</v>
      </c>
      <c r="D3" s="11" t="s">
        <v>21</v>
      </c>
      <c r="E3" s="11">
        <v>3173</v>
      </c>
      <c r="F3" s="11">
        <v>3475</v>
      </c>
      <c r="G3" s="14">
        <f si="0" t="shared"/>
        <v>302</v>
      </c>
      <c r="H3" s="13">
        <v>3.3930160552093298</v>
      </c>
      <c r="I3" s="11">
        <v>79</v>
      </c>
      <c r="J3" s="11">
        <v>720</v>
      </c>
      <c r="K3" s="13">
        <v>4.8263888888888902</v>
      </c>
      <c r="L3" s="1">
        <v>1119257.98</v>
      </c>
      <c r="M3" s="50">
        <v>329871.11224587099</v>
      </c>
      <c r="N3" s="41"/>
      <c r="O3" s="104"/>
      <c r="P3" s="11" t="s">
        <v>24</v>
      </c>
      <c r="Q3" s="51">
        <f>F16</f>
        <v>751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146</v>
      </c>
      <c r="F4" s="11">
        <v>183</v>
      </c>
      <c r="G4" s="14">
        <f si="0" t="shared"/>
        <v>37</v>
      </c>
      <c r="H4" s="13">
        <v>3.7581122291162501</v>
      </c>
      <c r="I4" s="11">
        <v>0</v>
      </c>
      <c r="J4" s="11">
        <v>37</v>
      </c>
      <c r="K4" s="13">
        <v>4.9459459459459501</v>
      </c>
      <c r="L4" s="49">
        <v>68158.8897</v>
      </c>
      <c r="M4" s="50">
        <v>18136.47</v>
      </c>
      <c r="N4" s="41"/>
      <c r="O4" s="104"/>
      <c r="P4" s="11" t="s">
        <v>26</v>
      </c>
      <c r="Q4" s="66">
        <f>F18</f>
        <v>549</v>
      </c>
      <c r="R4" s="55">
        <f>H18</f>
        <v>2.5480035791506701</v>
      </c>
    </row>
    <row customFormat="1" customHeight="1" ht="18" r="5" s="1" spans="1:18" x14ac:dyDescent="0.15">
      <c r="A5" s="111"/>
      <c r="B5" s="106" t="s">
        <v>27</v>
      </c>
      <c r="C5" s="106">
        <f>F5+F6+F7</f>
        <v>654</v>
      </c>
      <c r="D5" s="11" t="s">
        <v>28</v>
      </c>
      <c r="E5" s="11">
        <v>399</v>
      </c>
      <c r="F5" s="11">
        <v>504</v>
      </c>
      <c r="G5" s="12">
        <f si="0" t="shared"/>
        <v>105</v>
      </c>
      <c r="H5" s="13">
        <v>3.01</v>
      </c>
      <c r="I5" s="11">
        <v>12</v>
      </c>
      <c r="J5" s="11">
        <v>119</v>
      </c>
      <c r="K5" s="13">
        <v>4.2300000000000004</v>
      </c>
      <c r="L5" s="1">
        <v>229248.78</v>
      </c>
      <c r="M5" s="50">
        <v>76141.179999999993</v>
      </c>
      <c r="N5" s="29"/>
      <c r="O5" s="104"/>
      <c r="P5" s="18" t="s">
        <v>29</v>
      </c>
      <c r="Q5" s="67">
        <f>SUM(Q2:Q4)</f>
        <v>4775</v>
      </c>
      <c r="R5" s="68">
        <f>AVERAGE(R2:R4)</f>
        <v>2.9470065447866669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65</v>
      </c>
      <c r="F6" s="11">
        <v>125</v>
      </c>
      <c r="G6" s="12">
        <f si="0" t="shared"/>
        <v>60</v>
      </c>
      <c r="H6" s="13">
        <v>1.69</v>
      </c>
      <c r="I6" s="11">
        <v>4</v>
      </c>
      <c r="J6" s="11">
        <v>37</v>
      </c>
      <c r="K6" s="13">
        <v>3.38</v>
      </c>
      <c r="L6" s="49">
        <v>21722.54</v>
      </c>
      <c r="M6" s="50">
        <v>12828.19</v>
      </c>
      <c r="N6" s="29"/>
      <c r="O6" s="104" t="s">
        <v>25</v>
      </c>
      <c r="P6" s="11" t="s">
        <v>22</v>
      </c>
      <c r="Q6" s="51">
        <f>F4</f>
        <v>183</v>
      </c>
      <c r="R6" s="13">
        <f>H4</f>
        <v>3.7581122291162501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25</v>
      </c>
      <c r="G7" s="12">
        <f si="0" t="shared"/>
        <v>0</v>
      </c>
      <c r="H7" s="13">
        <v>1.99</v>
      </c>
      <c r="I7" s="11">
        <v>0</v>
      </c>
      <c r="J7" s="11">
        <v>30</v>
      </c>
      <c r="K7" s="13">
        <v>0.83</v>
      </c>
      <c r="L7" s="49">
        <v>8727.76</v>
      </c>
      <c r="M7" s="50">
        <v>4377.78</v>
      </c>
      <c r="O7" s="104"/>
      <c r="P7" s="11" t="s">
        <v>26</v>
      </c>
      <c r="Q7" s="66">
        <f>F19</f>
        <v>50</v>
      </c>
      <c r="R7" s="56">
        <f>H19</f>
        <v>2.8287245995622299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1657</v>
      </c>
      <c r="D8" s="11" t="s">
        <v>33</v>
      </c>
      <c r="E8" s="11">
        <v>955</v>
      </c>
      <c r="F8" s="11">
        <v>863</v>
      </c>
      <c r="G8" s="14">
        <f si="0" t="shared"/>
        <v>-92</v>
      </c>
      <c r="H8" s="13">
        <v>4.7787893096488103</v>
      </c>
      <c r="I8" s="11">
        <v>29</v>
      </c>
      <c r="J8" s="11">
        <v>261</v>
      </c>
      <c r="K8" s="13">
        <v>3.3065134099616902</v>
      </c>
      <c r="L8" s="49">
        <v>296938.58</v>
      </c>
      <c r="M8" s="50">
        <v>62136.78</v>
      </c>
      <c r="N8" s="29"/>
      <c r="O8" s="104"/>
      <c r="P8" s="18" t="s">
        <v>29</v>
      </c>
      <c r="Q8" s="67">
        <f>SUM(Q6:Q7)</f>
        <v>233</v>
      </c>
      <c r="R8" s="68">
        <f>AVERAGE(R6:R7)</f>
        <v>3.2934184143392402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280</v>
      </c>
      <c r="F9" s="11">
        <v>269</v>
      </c>
      <c r="G9" s="14">
        <f si="0" t="shared"/>
        <v>-11</v>
      </c>
      <c r="H9" s="13">
        <v>4.8505241314300998</v>
      </c>
      <c r="I9" s="11">
        <v>22</v>
      </c>
      <c r="J9" s="11">
        <v>116</v>
      </c>
      <c r="K9" s="13">
        <v>2.3189655172413799</v>
      </c>
      <c r="L9" s="49">
        <v>101164.52</v>
      </c>
      <c r="M9" s="50">
        <v>20856.41</v>
      </c>
      <c r="N9" s="29"/>
      <c r="O9" s="105" t="s">
        <v>31</v>
      </c>
      <c r="P9" s="11" t="s">
        <v>34</v>
      </c>
      <c r="Q9" s="66">
        <f>F9</f>
        <v>269</v>
      </c>
      <c r="R9" s="65">
        <f>H9</f>
        <v>4.8505241314300998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275</v>
      </c>
      <c r="F10" s="11">
        <v>369</v>
      </c>
      <c r="G10" s="14">
        <f si="0" t="shared"/>
        <v>94</v>
      </c>
      <c r="H10" s="13">
        <v>6.5880439014712202</v>
      </c>
      <c r="I10" s="11">
        <v>16</v>
      </c>
      <c r="J10" s="11">
        <v>125</v>
      </c>
      <c r="K10" s="13">
        <v>2.952</v>
      </c>
      <c r="L10" s="49">
        <v>203553.23</v>
      </c>
      <c r="M10" s="50">
        <v>30897.37</v>
      </c>
      <c r="N10" s="29"/>
      <c r="O10" s="105"/>
      <c r="P10" s="11" t="s">
        <v>26</v>
      </c>
      <c r="Q10" s="66">
        <f>F20</f>
        <v>323</v>
      </c>
      <c r="R10" s="56">
        <f>H20</f>
        <v>2.6920055227856099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129</v>
      </c>
      <c r="F11" s="11">
        <v>156</v>
      </c>
      <c r="G11" s="14">
        <f si="0" t="shared"/>
        <v>27</v>
      </c>
      <c r="H11" s="13">
        <v>10.9180299989796</v>
      </c>
      <c r="I11" s="11">
        <v>4</v>
      </c>
      <c r="J11" s="11">
        <v>39</v>
      </c>
      <c r="K11" s="13">
        <v>4</v>
      </c>
      <c r="L11" s="1">
        <v>112350.35</v>
      </c>
      <c r="M11" s="50">
        <v>10290.35</v>
      </c>
      <c r="N11" s="29"/>
      <c r="O11" s="105"/>
      <c r="P11" s="11" t="s">
        <v>37</v>
      </c>
      <c r="Q11" s="69">
        <f>F25</f>
        <v>54</v>
      </c>
      <c r="R11" s="65">
        <f>H25</f>
        <v>2.6009144574030998</v>
      </c>
    </row>
    <row customFormat="1" customHeight="1" ht="18" r="12" s="1" spans="1:18" x14ac:dyDescent="0.15">
      <c r="A12" s="111"/>
      <c r="B12" s="106" t="s">
        <v>38</v>
      </c>
      <c r="C12" s="106">
        <f>F12+F13</f>
        <v>891</v>
      </c>
      <c r="D12" s="11" t="s">
        <v>39</v>
      </c>
      <c r="E12" s="11">
        <v>547</v>
      </c>
      <c r="F12" s="11">
        <v>764</v>
      </c>
      <c r="G12" s="12">
        <f si="0" t="shared"/>
        <v>217</v>
      </c>
      <c r="H12" s="16">
        <v>3.91988715977701</v>
      </c>
      <c r="I12" s="51">
        <v>11</v>
      </c>
      <c r="J12" s="51">
        <v>54</v>
      </c>
      <c r="K12" s="74">
        <v>14.148148148148101</v>
      </c>
      <c r="L12" s="52">
        <v>337772.20980000001</v>
      </c>
      <c r="M12" s="50">
        <v>86168.860488120496</v>
      </c>
      <c r="N12" s="29"/>
      <c r="O12" s="105"/>
      <c r="P12" s="11" t="s">
        <v>40</v>
      </c>
      <c r="Q12" s="69">
        <f>F7</f>
        <v>25</v>
      </c>
      <c r="R12" s="65">
        <f>H7</f>
        <v>1.99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94</v>
      </c>
      <c r="F13" s="11">
        <v>127</v>
      </c>
      <c r="G13" s="12">
        <f si="0" t="shared"/>
        <v>33</v>
      </c>
      <c r="H13" s="16">
        <v>3.8757009861649898</v>
      </c>
      <c r="I13" s="51">
        <v>5</v>
      </c>
      <c r="J13" s="51">
        <v>33</v>
      </c>
      <c r="K13" s="74">
        <v>3.84848484848485</v>
      </c>
      <c r="L13" s="17">
        <v>68385.959512000001</v>
      </c>
      <c r="M13" s="50">
        <v>17644.797613674498</v>
      </c>
      <c r="N13" s="29"/>
      <c r="O13" s="105"/>
      <c r="P13" s="18" t="s">
        <v>29</v>
      </c>
      <c r="Q13" s="51">
        <f>SUM(Q9:Q12)</f>
        <v>671</v>
      </c>
      <c r="R13" s="68">
        <f>AVERAGE(R9:R11)</f>
        <v>3.3811480372062697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8032</v>
      </c>
      <c r="D14" s="18"/>
      <c r="E14" s="18">
        <f si="1" t="shared"/>
        <v>7522</v>
      </c>
      <c r="F14" s="18">
        <f si="1" t="shared"/>
        <v>8032</v>
      </c>
      <c r="G14" s="19">
        <f si="1" t="shared"/>
        <v>510</v>
      </c>
      <c r="H14" s="20">
        <f>L14/M14</f>
        <v>3.8018953395749651</v>
      </c>
      <c r="I14" s="18">
        <f>SUM(I3:I13)</f>
        <v>182</v>
      </c>
      <c r="J14" s="18">
        <f ref="J14:M14" si="2" t="shared">SUM(J2:J13)</f>
        <v>2121</v>
      </c>
      <c r="K14" s="20"/>
      <c r="L14" s="72">
        <f si="2" t="shared"/>
        <v>2933120.5490119997</v>
      </c>
      <c r="M14" s="58">
        <f si="2" t="shared"/>
        <v>771489.03034766589</v>
      </c>
      <c r="N14" s="29"/>
      <c r="O14" s="104" t="s">
        <v>33</v>
      </c>
      <c r="P14" s="11" t="s">
        <v>34</v>
      </c>
      <c r="Q14" s="69">
        <f>F8</f>
        <v>863</v>
      </c>
      <c r="R14" s="65">
        <f>H8</f>
        <v>4.7787893096488103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43428</v>
      </c>
      <c r="B16" s="102" t="s">
        <v>41</v>
      </c>
      <c r="C16" s="102">
        <f>F16+F17</f>
        <v>1109</v>
      </c>
      <c r="D16" s="11" t="s">
        <v>21</v>
      </c>
      <c r="E16" s="21">
        <v>665</v>
      </c>
      <c r="F16" s="21">
        <v>751</v>
      </c>
      <c r="G16" s="12">
        <f ref="G16:G27" si="3" t="shared">F16-E16</f>
        <v>86</v>
      </c>
      <c r="H16" s="13">
        <v>2.9</v>
      </c>
      <c r="I16" s="11"/>
      <c r="J16" s="11">
        <v>140</v>
      </c>
      <c r="K16" s="13">
        <v>5.4</v>
      </c>
      <c r="L16" s="29">
        <v>197411.28</v>
      </c>
      <c r="M16" s="50">
        <v>68797.852199999994</v>
      </c>
      <c r="N16" s="29"/>
      <c r="O16" s="104"/>
      <c r="P16" s="11" t="s">
        <v>37</v>
      </c>
      <c r="Q16" s="69">
        <f>F24</f>
        <v>57</v>
      </c>
      <c r="R16" s="65">
        <f>H24</f>
        <v>2.3284411920361499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331</v>
      </c>
      <c r="F17" s="21">
        <v>358</v>
      </c>
      <c r="G17" s="12">
        <f si="3" t="shared"/>
        <v>27</v>
      </c>
      <c r="H17" s="13">
        <v>2.8</v>
      </c>
      <c r="I17" s="11"/>
      <c r="J17" s="11">
        <v>69</v>
      </c>
      <c r="K17" s="13">
        <v>5.0999999999999996</v>
      </c>
      <c r="L17" s="49">
        <v>109062.03</v>
      </c>
      <c r="M17" s="50">
        <v>38515.550000000003</v>
      </c>
      <c r="N17" s="29"/>
      <c r="O17" s="104"/>
      <c r="P17" s="18" t="s">
        <v>29</v>
      </c>
      <c r="Q17" s="51">
        <f>SUM(Q14:Q16)</f>
        <v>920</v>
      </c>
      <c r="R17" s="68">
        <f>AVERAGE(R14:R16)</f>
        <v>3.5536152508424799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1663</v>
      </c>
      <c r="D18" s="11" t="s">
        <v>21</v>
      </c>
      <c r="E18" s="21">
        <v>653</v>
      </c>
      <c r="F18" s="21">
        <v>549</v>
      </c>
      <c r="G18" s="12">
        <f si="3" t="shared"/>
        <v>-104</v>
      </c>
      <c r="H18" s="13">
        <v>2.5480035791506701</v>
      </c>
      <c r="I18" s="11">
        <v>25</v>
      </c>
      <c r="J18" s="11">
        <v>109</v>
      </c>
      <c r="K18" s="21">
        <v>5.03669724770642</v>
      </c>
      <c r="L18" s="49">
        <v>162963.10495692599</v>
      </c>
      <c r="M18" s="50">
        <v>63957.172701949901</v>
      </c>
      <c r="N18" s="41"/>
      <c r="O18" s="104" t="s">
        <v>28</v>
      </c>
      <c r="P18" s="11" t="s">
        <v>40</v>
      </c>
      <c r="Q18" s="67">
        <f>F5</f>
        <v>504</v>
      </c>
      <c r="R18" s="13">
        <f>H5</f>
        <v>3.01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62</v>
      </c>
      <c r="F19" s="21">
        <v>50</v>
      </c>
      <c r="G19" s="14">
        <f si="3" t="shared"/>
        <v>-12</v>
      </c>
      <c r="H19" s="13">
        <v>2.8287245995622299</v>
      </c>
      <c r="I19" s="11">
        <v>25</v>
      </c>
      <c r="J19" s="11">
        <v>20</v>
      </c>
      <c r="K19" s="21">
        <v>2.5</v>
      </c>
      <c r="L19" s="49">
        <v>21609.604268563799</v>
      </c>
      <c r="M19" s="50">
        <v>7639.3454038997197</v>
      </c>
      <c r="N19" s="41"/>
      <c r="O19" s="104"/>
      <c r="P19" s="11" t="s">
        <v>43</v>
      </c>
      <c r="Q19" s="67">
        <f>F13</f>
        <v>127</v>
      </c>
      <c r="R19" s="13">
        <f>H13</f>
        <v>3.8757009861649898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355</v>
      </c>
      <c r="F20" s="21">
        <v>323</v>
      </c>
      <c r="G20" s="14">
        <f si="3" t="shared"/>
        <v>-32</v>
      </c>
      <c r="H20" s="13">
        <v>2.6920055227856099</v>
      </c>
      <c r="I20" s="11">
        <v>16</v>
      </c>
      <c r="J20" s="11">
        <v>81</v>
      </c>
      <c r="K20" s="21">
        <v>3.9876543209876498</v>
      </c>
      <c r="L20" s="49">
        <v>99974.8237663646</v>
      </c>
      <c r="M20" s="50">
        <v>37137.674094707501</v>
      </c>
      <c r="N20" s="41"/>
      <c r="O20" s="104"/>
      <c r="P20" s="11" t="s">
        <v>37</v>
      </c>
      <c r="Q20" s="70">
        <f>F23</f>
        <v>193</v>
      </c>
      <c r="R20" s="65">
        <f>H23</f>
        <v>3.03253208740631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21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824</v>
      </c>
      <c r="R21" s="68">
        <f>AVERAGE(R18:R20)</f>
        <v>3.306077691190433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761</v>
      </c>
      <c r="F22" s="21">
        <v>741</v>
      </c>
      <c r="G22" s="12">
        <f si="3" t="shared"/>
        <v>-20</v>
      </c>
      <c r="H22" s="13">
        <v>2.9315178547510001</v>
      </c>
      <c r="I22" s="11">
        <v>30</v>
      </c>
      <c r="J22" s="11">
        <v>142</v>
      </c>
      <c r="K22" s="21">
        <v>5.21830985915493</v>
      </c>
      <c r="L22" s="49">
        <v>232118.849436308</v>
      </c>
      <c r="M22" s="50">
        <v>79180.431754874604</v>
      </c>
      <c r="N22" s="41"/>
      <c r="O22" s="106" t="s">
        <v>20</v>
      </c>
      <c r="P22" s="11" t="s">
        <v>44</v>
      </c>
      <c r="Q22" s="69">
        <f>F2</f>
        <v>1172</v>
      </c>
      <c r="R22" s="13">
        <f>H2</f>
        <v>3.5817575589831701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515</v>
      </c>
      <c r="D23" s="22" t="s">
        <v>28</v>
      </c>
      <c r="E23" s="11">
        <v>211</v>
      </c>
      <c r="F23" s="11">
        <v>193</v>
      </c>
      <c r="G23" s="14">
        <f si="3" t="shared"/>
        <v>-18</v>
      </c>
      <c r="H23" s="73">
        <v>3.03253208740631</v>
      </c>
      <c r="I23" s="11">
        <v>11</v>
      </c>
      <c r="J23" s="11">
        <v>47</v>
      </c>
      <c r="K23" s="13">
        <v>4.1063829787234001</v>
      </c>
      <c r="L23" s="49">
        <v>87146.39012625</v>
      </c>
      <c r="M23" s="50">
        <v>28737.17</v>
      </c>
      <c r="N23" s="29"/>
      <c r="O23" s="107"/>
      <c r="P23" s="23" t="s">
        <v>26</v>
      </c>
      <c r="Q23" s="69">
        <f>F22</f>
        <v>741</v>
      </c>
      <c r="R23" s="13">
        <f>H22</f>
        <v>2.9315178547510001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71</v>
      </c>
      <c r="F24" s="11">
        <v>57</v>
      </c>
      <c r="G24" s="12">
        <f si="3" t="shared"/>
        <v>-14</v>
      </c>
      <c r="H24" s="73">
        <v>2.3284411920361499</v>
      </c>
      <c r="I24" s="11">
        <v>15</v>
      </c>
      <c r="J24" s="11">
        <v>46</v>
      </c>
      <c r="K24" s="13">
        <v>1.23913043478261</v>
      </c>
      <c r="L24" s="49">
        <v>18874.647000000001</v>
      </c>
      <c r="M24" s="50">
        <v>8106.13</v>
      </c>
      <c r="N24" s="29"/>
      <c r="O24" s="107"/>
      <c r="P24" s="23" t="s">
        <v>24</v>
      </c>
      <c r="Q24" s="69">
        <f>F17</f>
        <v>358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61</v>
      </c>
      <c r="F25" s="11">
        <v>54</v>
      </c>
      <c r="G25" s="12">
        <f si="3" t="shared"/>
        <v>-7</v>
      </c>
      <c r="H25" s="73">
        <v>2.6009144574030998</v>
      </c>
      <c r="I25" s="11">
        <v>15</v>
      </c>
      <c r="J25" s="11">
        <v>29</v>
      </c>
      <c r="K25" s="13">
        <v>1.86206896551724</v>
      </c>
      <c r="L25" s="49">
        <v>17606.6043188</v>
      </c>
      <c r="M25" s="50">
        <v>6769.39</v>
      </c>
      <c r="N25" s="29"/>
      <c r="O25" s="107"/>
      <c r="P25" s="23" t="s">
        <v>46</v>
      </c>
      <c r="Q25" s="69">
        <f>F27</f>
        <v>108</v>
      </c>
      <c r="R25" s="13">
        <f>H27</f>
        <v>2.4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169</v>
      </c>
      <c r="F26" s="11">
        <v>211</v>
      </c>
      <c r="G26" s="12">
        <f si="3" t="shared"/>
        <v>42</v>
      </c>
      <c r="H26" s="73">
        <v>1.93544883457648</v>
      </c>
      <c r="I26" s="11">
        <v>21</v>
      </c>
      <c r="J26" s="11">
        <v>57</v>
      </c>
      <c r="K26" s="53">
        <v>3.7543859649122799</v>
      </c>
      <c r="L26" s="49">
        <v>69802.988006882995</v>
      </c>
      <c r="M26" s="50">
        <v>36065.53</v>
      </c>
      <c r="N26" s="29"/>
      <c r="O26" s="108"/>
      <c r="P26" s="18" t="s">
        <v>29</v>
      </c>
      <c r="Q26" s="51">
        <f>SUM(Q22:Q25)</f>
        <v>2379</v>
      </c>
      <c r="R26" s="71">
        <f>AVERAGE(R22:R25)</f>
        <v>2.9283188534335429</v>
      </c>
    </row>
    <row customFormat="1" customHeight="1" ht="18" r="27" s="1" spans="1:19" x14ac:dyDescent="0.15">
      <c r="A27" s="111"/>
      <c r="B27" s="23" t="s">
        <v>48</v>
      </c>
      <c r="C27" s="23">
        <f>F27</f>
        <v>108</v>
      </c>
      <c r="D27" s="22" t="s">
        <v>20</v>
      </c>
      <c r="E27" s="11">
        <v>100</v>
      </c>
      <c r="F27" s="11">
        <v>108</v>
      </c>
      <c r="G27" s="12">
        <f si="3" t="shared"/>
        <v>8</v>
      </c>
      <c r="H27" s="53">
        <v>2.4</v>
      </c>
      <c r="I27" s="11">
        <v>0</v>
      </c>
      <c r="J27" s="11">
        <v>94</v>
      </c>
      <c r="K27" s="53">
        <v>1.1499999999999999</v>
      </c>
      <c r="L27" s="49">
        <v>36904.370000000003</v>
      </c>
      <c r="M27" s="50">
        <v>15281.45</v>
      </c>
      <c r="N27" s="41"/>
      <c r="O27" s="11" t="s">
        <v>49</v>
      </c>
      <c r="P27" s="11" t="s">
        <v>43</v>
      </c>
      <c r="Q27" s="11">
        <f>F12</f>
        <v>764</v>
      </c>
      <c r="R27" s="13">
        <f>H12</f>
        <v>3.91988715977701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3395</v>
      </c>
      <c r="D28" s="18"/>
      <c r="E28" s="18">
        <f si="4" t="shared"/>
        <v>3439</v>
      </c>
      <c r="F28" s="18">
        <f si="4" t="shared"/>
        <v>3395</v>
      </c>
      <c r="G28" s="24">
        <f si="4" t="shared"/>
        <v>-44</v>
      </c>
      <c r="H28" s="20">
        <f>L28/M28</f>
        <v>2.6999177633229179</v>
      </c>
      <c r="I28" s="57">
        <f ref="I28:M28" si="5" t="shared">SUM(I16:I27)</f>
        <v>158</v>
      </c>
      <c r="J28" s="57">
        <f si="5" t="shared"/>
        <v>834</v>
      </c>
      <c r="K28" s="20"/>
      <c r="L28" s="58">
        <f si="5" t="shared"/>
        <v>1053474.6918800955</v>
      </c>
      <c r="M28" s="58">
        <f si="5" t="shared"/>
        <v>390187.69615543174</v>
      </c>
      <c r="N28"/>
      <c r="O28" s="101" t="s">
        <v>30</v>
      </c>
      <c r="P28" s="11" t="s">
        <v>40</v>
      </c>
      <c r="Q28" s="51">
        <f>F6</f>
        <v>125</v>
      </c>
      <c r="R28" s="13">
        <f>H7</f>
        <v>1.99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10961</v>
      </c>
      <c r="F29" s="25">
        <f si="6" t="shared"/>
        <v>11427</v>
      </c>
      <c r="G29" s="26">
        <f si="6" t="shared"/>
        <v>466</v>
      </c>
      <c r="H29" s="13">
        <f>L29/M29</f>
        <v>3.431759585037589</v>
      </c>
      <c r="I29" s="60">
        <f ref="I29:M29" si="7" t="shared">I28+I14</f>
        <v>340</v>
      </c>
      <c r="J29" s="60">
        <f si="7" t="shared"/>
        <v>2955</v>
      </c>
      <c r="K29" s="13"/>
      <c r="L29" s="50">
        <f si="7" t="shared"/>
        <v>3986595.2408920955</v>
      </c>
      <c r="M29" s="50">
        <f si="7" t="shared"/>
        <v>1161676.7265030977</v>
      </c>
      <c r="N29" s="29"/>
      <c r="O29" s="101"/>
      <c r="P29" s="11" t="s">
        <v>37</v>
      </c>
      <c r="Q29" s="51">
        <f>F26</f>
        <v>211</v>
      </c>
      <c r="R29" s="13">
        <f>H26</f>
        <v>1.93544883457648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6.5880439014712202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156</v>
      </c>
      <c r="R31" s="65">
        <f>H11</f>
        <v>10.9180299989796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11427</v>
      </c>
      <c r="R32" s="1">
        <f>R31+R28+R27+R24+R23+R22+R30+R20+R19+R18+R16+R15+R14+R11+R10+R9+R7+R6+R4+R3+R2+R25+R29</f>
        <v>79.66144945845204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79.661449458452026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{9A71850D-E9ED-4C92-AE7F-CB8938AE32B7}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{05ECCA91-6F7B-4CE2-AC07-C754799F3D5F}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{56319054-72EE-40F1-BE27-45EBF58F53D4}</x14:id>
        </ext>
      </extLst>
    </cfRule>
  </conditionalFormatting>
  <conditionalFormatting sqref="R30">
    <cfRule dxfId="95" priority="16" type="aboveAverage"/>
    <cfRule aboveAverage="0" dxfId="94" priority="15" type="aboveAverage"/>
  </conditionalFormatting>
  <conditionalFormatting sqref="R31">
    <cfRule dxfId="93" priority="2" type="aboveAverage"/>
    <cfRule aboveAverage="0" dxfId="9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{B852DD51-B3F4-4750-844F-8572DA6B822E}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{2DC0F6F0-B722-4C21-A2FD-C1F4CE85D6DA}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{D762A5C9-1E8C-40D7-91BE-1749F465C555}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{168715E7-D80E-4160-8A1A-157C6C467B6F}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{C2B9F91E-90FD-47A8-8C61-1B393B262E1C}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{3511BD37-3E2A-4635-B840-50C843729B6D}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{BDD29EAA-6192-4969-80FF-2B871647C52B}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{7C9F35D0-3AA5-4B87-BB1C-2062AAD40ACE}</x14:id>
        </ext>
      </extLst>
    </cfRule>
  </conditionalFormatting>
  <conditionalFormatting sqref="R3:R4">
    <cfRule dxfId="91" priority="24" type="aboveAverage"/>
    <cfRule aboveAverage="0" dxfId="90" priority="23" type="aboveAverage"/>
  </conditionalFormatting>
  <conditionalFormatting sqref="R6:R7">
    <cfRule dxfId="89" priority="22" type="aboveAverage"/>
    <cfRule aboveAverage="0" dxfId="88" priority="21" type="aboveAverage"/>
  </conditionalFormatting>
  <conditionalFormatting sqref="R9:R12">
    <cfRule dxfId="87" priority="18" type="aboveAverage"/>
    <cfRule aboveAverage="0" dxfId="86" priority="17" type="aboveAverage"/>
  </conditionalFormatting>
  <conditionalFormatting sqref="R14:R16">
    <cfRule dxfId="85" priority="20" type="aboveAverage"/>
    <cfRule aboveAverage="0" dxfId="84" priority="19" type="aboveAverage"/>
  </conditionalFormatting>
  <conditionalFormatting sqref="R18:R21">
    <cfRule dxfId="83" priority="14" type="aboveAverage"/>
    <cfRule aboveAverage="0" dxfId="82" priority="13" type="aboveAverage"/>
  </conditionalFormatting>
  <conditionalFormatting sqref="R22:R25">
    <cfRule dxfId="81" priority="28" type="aboveAverage"/>
    <cfRule aboveAverage="0" dxfId="8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{CF706947-863C-4D44-A332-9D825584EE62}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A71850D-E9ED-4C92-AE7F-CB8938AE32B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05ECCA91-6F7B-4CE2-AC07-C754799F3D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6319054-72EE-40F1-BE27-45EBF58F53D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B852DD51-B3F4-4750-844F-8572DA6B82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C0F6F0-B722-4C21-A2FD-C1F4CE85D6D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762A5C9-1E8C-40D7-91BE-1749F465C5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68715E7-D80E-4160-8A1A-157C6C467B6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2B9F91E-90FD-47A8-8C61-1B393B262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3511BD37-3E2A-4635-B840-50C843729B6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DD29EAA-6192-4969-80FF-2B871647C52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9F35D0-3AA5-4B87-BB1C-2062AAD40A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F706947-863C-4D44-A332-9D825584EE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43429</v>
      </c>
      <c r="B2" s="11" t="s">
        <v>19</v>
      </c>
      <c r="C2" s="11">
        <f>F2</f>
        <v>1055</v>
      </c>
      <c r="D2" s="11" t="s">
        <v>20</v>
      </c>
      <c r="E2" s="11">
        <v>1219</v>
      </c>
      <c r="F2" s="11">
        <v>1055</v>
      </c>
      <c r="G2" s="12">
        <f ref="G2:G13" si="0" t="shared">F2-E2</f>
        <v>-164</v>
      </c>
      <c r="H2" s="13">
        <v>3.7068516555279398</v>
      </c>
      <c r="I2" s="21">
        <v>0</v>
      </c>
      <c r="J2" s="21">
        <v>432</v>
      </c>
      <c r="K2" s="13">
        <v>2.4421296296296302</v>
      </c>
      <c r="L2" s="49">
        <v>330387.87</v>
      </c>
      <c r="M2" s="50">
        <v>89128.97</v>
      </c>
      <c r="N2" s="29"/>
      <c r="O2" s="104" t="s">
        <v>21</v>
      </c>
      <c r="P2" s="11" t="s">
        <v>22</v>
      </c>
      <c r="Q2" s="51">
        <f>F3</f>
        <v>3812</v>
      </c>
      <c r="R2" s="65">
        <f>H3</f>
        <v>3.5368924172842502</v>
      </c>
    </row>
    <row customFormat="1" customHeight="1" ht="18" r="3" s="1" spans="1:18" x14ac:dyDescent="0.15">
      <c r="A3" s="111"/>
      <c r="B3" s="104" t="s">
        <v>23</v>
      </c>
      <c r="C3" s="106">
        <f>F3+F4</f>
        <v>3964</v>
      </c>
      <c r="D3" s="11" t="s">
        <v>21</v>
      </c>
      <c r="E3" s="11">
        <v>3475</v>
      </c>
      <c r="F3" s="11">
        <v>3812</v>
      </c>
      <c r="G3" s="14">
        <f si="0" t="shared"/>
        <v>337</v>
      </c>
      <c r="H3" s="13">
        <v>3.5368924172842502</v>
      </c>
      <c r="I3" s="11">
        <v>0</v>
      </c>
      <c r="J3" s="11">
        <v>633</v>
      </c>
      <c r="K3" s="13">
        <v>6.0221169036334903</v>
      </c>
      <c r="L3" s="1">
        <v>1234034.8913</v>
      </c>
      <c r="M3" s="50">
        <v>348903.71142459998</v>
      </c>
      <c r="N3" s="41"/>
      <c r="O3" s="104"/>
      <c r="P3" s="11" t="s">
        <v>24</v>
      </c>
      <c r="Q3" s="51">
        <f>F16</f>
        <v>918</v>
      </c>
      <c r="R3" s="13">
        <f>H16</f>
        <v>3.2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183</v>
      </c>
      <c r="F4" s="11">
        <v>152</v>
      </c>
      <c r="G4" s="14">
        <f si="0" t="shared"/>
        <v>-31</v>
      </c>
      <c r="H4" s="13">
        <v>4.0441574297300802</v>
      </c>
      <c r="I4" s="11">
        <v>0</v>
      </c>
      <c r="J4" s="11">
        <v>31</v>
      </c>
      <c r="K4" s="13">
        <v>4.9032258064516103</v>
      </c>
      <c r="L4" s="49">
        <v>58284.113786249902</v>
      </c>
      <c r="M4" s="50">
        <v>14411.93</v>
      </c>
      <c r="N4" s="41"/>
      <c r="O4" s="104"/>
      <c r="P4" s="11" t="s">
        <v>26</v>
      </c>
      <c r="Q4" s="66">
        <f>F18</f>
        <v>635</v>
      </c>
      <c r="R4" s="55">
        <f>H18</f>
        <v>2.9412773089981199</v>
      </c>
    </row>
    <row customFormat="1" customHeight="1" ht="18" r="5" s="1" spans="1:18" x14ac:dyDescent="0.15">
      <c r="A5" s="111"/>
      <c r="B5" s="106" t="s">
        <v>27</v>
      </c>
      <c r="C5" s="106">
        <f>F5+F6+F7</f>
        <v>652</v>
      </c>
      <c r="D5" s="11" t="s">
        <v>28</v>
      </c>
      <c r="E5" s="11">
        <v>504</v>
      </c>
      <c r="F5" s="11">
        <v>555</v>
      </c>
      <c r="G5" s="12">
        <f si="0" t="shared"/>
        <v>51</v>
      </c>
      <c r="H5" s="13">
        <v>2.86</v>
      </c>
      <c r="I5" s="11">
        <v>0</v>
      </c>
      <c r="J5" s="11">
        <v>102</v>
      </c>
      <c r="K5" s="13">
        <v>5.44</v>
      </c>
      <c r="L5" s="1">
        <v>249117.99</v>
      </c>
      <c r="M5" s="50">
        <v>86819</v>
      </c>
      <c r="N5" s="29"/>
      <c r="O5" s="104"/>
      <c r="P5" s="18" t="s">
        <v>29</v>
      </c>
      <c r="Q5" s="67">
        <f>SUM(Q2:Q4)</f>
        <v>5365</v>
      </c>
      <c r="R5" s="68">
        <f>AVERAGE(R2:R4)</f>
        <v>3.2260565754274566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125</v>
      </c>
      <c r="F6" s="11">
        <v>78</v>
      </c>
      <c r="G6" s="12">
        <f si="0" t="shared"/>
        <v>-47</v>
      </c>
      <c r="H6" s="13">
        <v>1.64</v>
      </c>
      <c r="I6" s="11">
        <v>0</v>
      </c>
      <c r="J6" s="11">
        <v>36</v>
      </c>
      <c r="K6" s="13">
        <v>2.17</v>
      </c>
      <c r="L6" s="49">
        <v>10910.58</v>
      </c>
      <c r="M6" s="50">
        <v>6651.94</v>
      </c>
      <c r="N6" s="29"/>
      <c r="O6" s="104" t="s">
        <v>25</v>
      </c>
      <c r="P6" s="11" t="s">
        <v>22</v>
      </c>
      <c r="Q6" s="51">
        <f>F4</f>
        <v>152</v>
      </c>
      <c r="R6" s="13">
        <f>H4</f>
        <v>4.0441574297300802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19</v>
      </c>
      <c r="G7" s="12">
        <f si="0" t="shared"/>
        <v>-6</v>
      </c>
      <c r="H7" s="13">
        <v>1.72</v>
      </c>
      <c r="I7" s="11">
        <v>0</v>
      </c>
      <c r="J7" s="11">
        <v>25</v>
      </c>
      <c r="K7" s="13">
        <v>0.76</v>
      </c>
      <c r="L7" s="49">
        <v>7473.74</v>
      </c>
      <c r="M7" s="50">
        <v>4341.0200000000004</v>
      </c>
      <c r="O7" s="104"/>
      <c r="P7" s="11" t="s">
        <v>26</v>
      </c>
      <c r="Q7" s="66">
        <f>F19</f>
        <v>58</v>
      </c>
      <c r="R7" s="56">
        <f>H19</f>
        <v>3.2208596312050699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1541</v>
      </c>
      <c r="D8" s="11" t="s">
        <v>33</v>
      </c>
      <c r="E8" s="11">
        <v>863</v>
      </c>
      <c r="F8" s="11">
        <v>776</v>
      </c>
      <c r="G8" s="14">
        <f si="0" t="shared"/>
        <v>-87</v>
      </c>
      <c r="H8" s="13">
        <v>4.4241908795942999</v>
      </c>
      <c r="I8" s="11"/>
      <c r="J8" s="11">
        <v>228</v>
      </c>
      <c r="K8" s="13">
        <v>3.40350877192982</v>
      </c>
      <c r="L8" s="49">
        <v>253100.97</v>
      </c>
      <c r="M8" s="50">
        <v>57208.42</v>
      </c>
      <c r="N8" s="29"/>
      <c r="O8" s="104"/>
      <c r="P8" s="18" t="s">
        <v>29</v>
      </c>
      <c r="Q8" s="67">
        <f>SUM(Q6:Q7)</f>
        <v>210</v>
      </c>
      <c r="R8" s="68">
        <f>AVERAGE(R6:R7)</f>
        <v>3.6325085304675753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269</v>
      </c>
      <c r="F9" s="11">
        <v>273</v>
      </c>
      <c r="G9" s="14">
        <f si="0" t="shared"/>
        <v>4</v>
      </c>
      <c r="H9" s="13">
        <v>3.8898861941222198</v>
      </c>
      <c r="I9" s="11"/>
      <c r="J9" s="11">
        <v>97</v>
      </c>
      <c r="K9" s="13">
        <v>2.8144329896907201</v>
      </c>
      <c r="L9" s="49">
        <v>90354.86</v>
      </c>
      <c r="M9" s="50">
        <v>23228.15</v>
      </c>
      <c r="N9" s="29"/>
      <c r="O9" s="105" t="s">
        <v>31</v>
      </c>
      <c r="P9" s="11" t="s">
        <v>34</v>
      </c>
      <c r="Q9" s="66">
        <f>F9</f>
        <v>273</v>
      </c>
      <c r="R9" s="65">
        <f>H9</f>
        <v>3.8898861941222198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369</v>
      </c>
      <c r="F10" s="11">
        <v>291</v>
      </c>
      <c r="G10" s="14">
        <f si="0" t="shared"/>
        <v>-78</v>
      </c>
      <c r="H10" s="13">
        <v>6.6829918279243197</v>
      </c>
      <c r="I10" s="11"/>
      <c r="J10" s="11">
        <v>94</v>
      </c>
      <c r="K10" s="13">
        <v>3.0957446808510598</v>
      </c>
      <c r="L10" s="49">
        <v>168921.44</v>
      </c>
      <c r="M10" s="50">
        <v>25276.32</v>
      </c>
      <c r="N10" s="29"/>
      <c r="O10" s="105"/>
      <c r="P10" s="11" t="s">
        <v>26</v>
      </c>
      <c r="Q10" s="66">
        <f>F20</f>
        <v>304</v>
      </c>
      <c r="R10" s="56">
        <f>H20</f>
        <v>2.67114658788421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156</v>
      </c>
      <c r="F11" s="11">
        <v>201</v>
      </c>
      <c r="G11" s="14">
        <f si="0" t="shared"/>
        <v>45</v>
      </c>
      <c r="H11" s="13">
        <v>10.4520780663577</v>
      </c>
      <c r="I11" s="11"/>
      <c r="J11" s="11">
        <v>33</v>
      </c>
      <c r="K11" s="13">
        <v>6.0909090909090899</v>
      </c>
      <c r="L11" s="1">
        <v>140276.19</v>
      </c>
      <c r="M11" s="50">
        <v>13420.89</v>
      </c>
      <c r="N11" s="29"/>
      <c r="O11" s="105"/>
      <c r="P11" s="11" t="s">
        <v>37</v>
      </c>
      <c r="Q11" s="69">
        <f>F25</f>
        <v>57</v>
      </c>
      <c r="R11" s="65">
        <f>H25</f>
        <v>2.3674436542731998</v>
      </c>
    </row>
    <row customFormat="1" customHeight="1" ht="18" r="12" s="1" spans="1:18" x14ac:dyDescent="0.15">
      <c r="A12" s="111"/>
      <c r="B12" s="106" t="s">
        <v>38</v>
      </c>
      <c r="C12" s="106">
        <f>F12+F13</f>
        <v>861</v>
      </c>
      <c r="D12" s="11" t="s">
        <v>39</v>
      </c>
      <c r="E12" s="11">
        <v>764</v>
      </c>
      <c r="F12" s="11">
        <v>752</v>
      </c>
      <c r="G12" s="12">
        <f si="0" t="shared"/>
        <v>-12</v>
      </c>
      <c r="H12" s="16">
        <v>3.5637633636231301</v>
      </c>
      <c r="I12" s="51">
        <v>0</v>
      </c>
      <c r="J12" s="51">
        <v>47</v>
      </c>
      <c r="K12" s="13">
        <v>16</v>
      </c>
      <c r="L12" s="52">
        <v>343616.58240000001</v>
      </c>
      <c r="M12" s="50">
        <v>96419.584394250996</v>
      </c>
      <c r="N12" s="29"/>
      <c r="O12" s="105"/>
      <c r="P12" s="11" t="s">
        <v>40</v>
      </c>
      <c r="Q12" s="69">
        <f>F7</f>
        <v>19</v>
      </c>
      <c r="R12" s="65">
        <f>H7</f>
        <v>1.72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127</v>
      </c>
      <c r="F13" s="11">
        <v>109</v>
      </c>
      <c r="G13" s="12">
        <f si="0" t="shared"/>
        <v>-18</v>
      </c>
      <c r="H13" s="16">
        <v>2.96382876215789</v>
      </c>
      <c r="I13" s="51">
        <v>0</v>
      </c>
      <c r="J13" s="51">
        <v>29</v>
      </c>
      <c r="K13" s="13">
        <v>3.7586206896551699</v>
      </c>
      <c r="L13" s="17">
        <v>54886.295744499999</v>
      </c>
      <c r="M13" s="50">
        <v>18518.713511821999</v>
      </c>
      <c r="N13" s="29"/>
      <c r="O13" s="105"/>
      <c r="P13" s="18" t="s">
        <v>29</v>
      </c>
      <c r="Q13" s="51">
        <f>SUM(Q9:Q12)</f>
        <v>653</v>
      </c>
      <c r="R13" s="68">
        <f>AVERAGE(R9:R11)</f>
        <v>2.9761588120932103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8073</v>
      </c>
      <c r="D14" s="18"/>
      <c r="E14" s="18">
        <f si="1" t="shared"/>
        <v>8079</v>
      </c>
      <c r="F14" s="18">
        <f si="1" t="shared"/>
        <v>8073</v>
      </c>
      <c r="G14" s="19">
        <f si="1" t="shared"/>
        <v>-6</v>
      </c>
      <c r="H14" s="20">
        <f>L14/M14</f>
        <v>3.7501696842781911</v>
      </c>
      <c r="I14" s="18">
        <f>SUM(I3:I13)</f>
        <v>0</v>
      </c>
      <c r="J14" s="18">
        <f ref="J14:M14" si="2" t="shared">SUM(J2:J13)</f>
        <v>1787</v>
      </c>
      <c r="K14" s="20"/>
      <c r="L14" s="72">
        <f si="2" t="shared"/>
        <v>2941365.5232307501</v>
      </c>
      <c r="M14" s="58">
        <f si="2" t="shared"/>
        <v>784328.64933067304</v>
      </c>
      <c r="N14" s="29"/>
      <c r="O14" s="104" t="s">
        <v>33</v>
      </c>
      <c r="P14" s="11" t="s">
        <v>34</v>
      </c>
      <c r="Q14" s="69">
        <f>F8</f>
        <v>776</v>
      </c>
      <c r="R14" s="65">
        <f>H8</f>
        <v>4.4241908795942999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43429</v>
      </c>
      <c r="B16" s="102" t="s">
        <v>41</v>
      </c>
      <c r="C16" s="102">
        <f>F16+F17</f>
        <v>1296</v>
      </c>
      <c r="D16" s="11" t="s">
        <v>21</v>
      </c>
      <c r="E16" s="21">
        <v>751</v>
      </c>
      <c r="F16" s="21">
        <v>918</v>
      </c>
      <c r="G16" s="12">
        <f ref="G16:G27" si="3" t="shared">F16-E16</f>
        <v>167</v>
      </c>
      <c r="H16" s="13">
        <v>3.2</v>
      </c>
      <c r="I16" s="11"/>
      <c r="J16" s="11">
        <v>149</v>
      </c>
      <c r="K16" s="13">
        <v>6.2</v>
      </c>
      <c r="L16" s="29">
        <v>244021.36</v>
      </c>
      <c r="M16" s="50">
        <v>75478.649399999995</v>
      </c>
      <c r="N16" s="29"/>
      <c r="O16" s="104"/>
      <c r="P16" s="11" t="s">
        <v>37</v>
      </c>
      <c r="Q16" s="69">
        <f>F24</f>
        <v>75</v>
      </c>
      <c r="R16" s="65">
        <f>H24</f>
        <v>2.6315656731533901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358</v>
      </c>
      <c r="F17" s="21">
        <v>378</v>
      </c>
      <c r="G17" s="12">
        <f si="3" t="shared"/>
        <v>20</v>
      </c>
      <c r="H17" s="13">
        <v>2.6</v>
      </c>
      <c r="I17" s="11"/>
      <c r="J17" s="11">
        <v>62</v>
      </c>
      <c r="K17" s="13">
        <v>6.1</v>
      </c>
      <c r="L17" s="49">
        <v>113413.86</v>
      </c>
      <c r="M17" s="50">
        <v>43002.798300000002</v>
      </c>
      <c r="N17" s="29"/>
      <c r="O17" s="104"/>
      <c r="P17" s="18" t="s">
        <v>29</v>
      </c>
      <c r="Q17" s="51">
        <f>SUM(Q14:Q16)</f>
        <v>851</v>
      </c>
      <c r="R17" s="68">
        <f>AVERAGE(R14:R16)</f>
        <v>3.527878276373845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1801</v>
      </c>
      <c r="D18" s="11" t="s">
        <v>21</v>
      </c>
      <c r="E18" s="21">
        <v>549</v>
      </c>
      <c r="F18" s="21">
        <v>635</v>
      </c>
      <c r="G18" s="12">
        <f si="3" t="shared"/>
        <v>86</v>
      </c>
      <c r="H18" s="13">
        <v>2.9412773089981199</v>
      </c>
      <c r="I18" s="11">
        <v>0</v>
      </c>
      <c r="J18" s="11">
        <v>113</v>
      </c>
      <c r="K18" s="13">
        <v>5.6194690265486704</v>
      </c>
      <c r="L18" s="49">
        <v>183843.75986649201</v>
      </c>
      <c r="M18" s="50">
        <v>62504.735376044599</v>
      </c>
      <c r="N18" s="41"/>
      <c r="O18" s="104" t="s">
        <v>28</v>
      </c>
      <c r="P18" s="11" t="s">
        <v>40</v>
      </c>
      <c r="Q18" s="67">
        <f>F5</f>
        <v>555</v>
      </c>
      <c r="R18" s="13">
        <f>H5</f>
        <v>2.86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50</v>
      </c>
      <c r="F19" s="21">
        <v>58</v>
      </c>
      <c r="G19" s="14">
        <f si="3" t="shared"/>
        <v>8</v>
      </c>
      <c r="H19" s="13">
        <v>3.2208596312050699</v>
      </c>
      <c r="I19" s="11">
        <v>0</v>
      </c>
      <c r="J19" s="11">
        <v>26</v>
      </c>
      <c r="K19" s="13">
        <v>2.2307692307692299</v>
      </c>
      <c r="L19" s="49">
        <v>24972.876834148501</v>
      </c>
      <c r="M19" s="50">
        <v>7753.48189415042</v>
      </c>
      <c r="N19" s="41"/>
      <c r="O19" s="104"/>
      <c r="P19" s="11" t="s">
        <v>43</v>
      </c>
      <c r="Q19" s="67">
        <f>F13</f>
        <v>109</v>
      </c>
      <c r="R19" s="13">
        <f>H13</f>
        <v>2.96382876215789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323</v>
      </c>
      <c r="F20" s="21">
        <v>304</v>
      </c>
      <c r="G20" s="14">
        <f si="3" t="shared"/>
        <v>-19</v>
      </c>
      <c r="H20" s="13">
        <v>2.67114658788421</v>
      </c>
      <c r="I20" s="11">
        <v>0</v>
      </c>
      <c r="J20" s="11">
        <v>79</v>
      </c>
      <c r="K20" s="13">
        <v>3.84810126582278</v>
      </c>
      <c r="L20" s="49">
        <v>94853.977844914407</v>
      </c>
      <c r="M20" s="50">
        <v>35510.584958217303</v>
      </c>
      <c r="N20" s="41"/>
      <c r="O20" s="104"/>
      <c r="P20" s="11" t="s">
        <v>37</v>
      </c>
      <c r="Q20" s="70">
        <f>F23</f>
        <v>187</v>
      </c>
      <c r="R20" s="65">
        <f>H23</f>
        <v>3.3884485309332799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851</v>
      </c>
      <c r="R21" s="68">
        <f>AVERAGE(R18:R20)</f>
        <v>3.0707590976970565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741</v>
      </c>
      <c r="F22" s="21">
        <v>804</v>
      </c>
      <c r="G22" s="12">
        <f si="3" t="shared"/>
        <v>63</v>
      </c>
      <c r="H22" s="13">
        <v>3.2263480012109902</v>
      </c>
      <c r="I22" s="11">
        <v>0</v>
      </c>
      <c r="J22" s="11">
        <v>151</v>
      </c>
      <c r="K22" s="13">
        <v>5.3245033112582796</v>
      </c>
      <c r="L22" s="49">
        <v>253109.47213149301</v>
      </c>
      <c r="M22" s="50">
        <v>78450.766016713096</v>
      </c>
      <c r="N22" s="41"/>
      <c r="O22" s="106" t="s">
        <v>20</v>
      </c>
      <c r="P22" s="11" t="s">
        <v>44</v>
      </c>
      <c r="Q22" s="69">
        <f>F2</f>
        <v>1055</v>
      </c>
      <c r="R22" s="13">
        <f>H2</f>
        <v>3.7068516555279398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453</v>
      </c>
      <c r="D23" s="22" t="s">
        <v>28</v>
      </c>
      <c r="E23" s="11">
        <v>193</v>
      </c>
      <c r="F23" s="11">
        <v>187</v>
      </c>
      <c r="G23" s="14">
        <f si="3" t="shared"/>
        <v>-6</v>
      </c>
      <c r="H23" s="13">
        <v>3.3884485309332799</v>
      </c>
      <c r="I23" s="11">
        <v>1</v>
      </c>
      <c r="J23" s="11">
        <v>42</v>
      </c>
      <c r="K23" s="13">
        <v>4.4523809523809499</v>
      </c>
      <c r="L23" s="49">
        <v>85772.983620500003</v>
      </c>
      <c r="M23" s="50">
        <v>25313.35</v>
      </c>
      <c r="N23" s="29"/>
      <c r="O23" s="107"/>
      <c r="P23" s="23" t="s">
        <v>26</v>
      </c>
      <c r="Q23" s="69">
        <f>F22</f>
        <v>804</v>
      </c>
      <c r="R23" s="13">
        <f>H22</f>
        <v>3.2263480012109902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57</v>
      </c>
      <c r="F24" s="11">
        <v>75</v>
      </c>
      <c r="G24" s="12">
        <f si="3" t="shared"/>
        <v>18</v>
      </c>
      <c r="H24" s="13">
        <v>2.6315656731533901</v>
      </c>
      <c r="I24" s="11">
        <v>0</v>
      </c>
      <c r="J24" s="11">
        <v>41</v>
      </c>
      <c r="K24" s="13">
        <v>1.82926829268293</v>
      </c>
      <c r="L24" s="49">
        <v>24918.532200000001</v>
      </c>
      <c r="M24" s="50">
        <v>9469.09</v>
      </c>
      <c r="N24" s="29"/>
      <c r="O24" s="107"/>
      <c r="P24" s="23" t="s">
        <v>24</v>
      </c>
      <c r="Q24" s="69">
        <f>F17</f>
        <v>378</v>
      </c>
      <c r="R24" s="13">
        <f>H17</f>
        <v>2.6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57</v>
      </c>
      <c r="G25" s="12">
        <f si="3" t="shared"/>
        <v>3</v>
      </c>
      <c r="H25" s="13">
        <v>2.3674436542731998</v>
      </c>
      <c r="I25" s="11">
        <v>0</v>
      </c>
      <c r="J25" s="11">
        <v>26</v>
      </c>
      <c r="K25" s="13">
        <v>2.1923076923076898</v>
      </c>
      <c r="L25" s="49">
        <v>18603.7747007</v>
      </c>
      <c r="M25" s="50">
        <v>7858.17</v>
      </c>
      <c r="N25" s="29"/>
      <c r="O25" s="107"/>
      <c r="P25" s="23" t="s">
        <v>46</v>
      </c>
      <c r="Q25" s="69">
        <f>F27</f>
        <v>108</v>
      </c>
      <c r="R25" s="13">
        <f>H27</f>
        <v>2.62469396915023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211</v>
      </c>
      <c r="F26" s="11">
        <v>134</v>
      </c>
      <c r="G26" s="12">
        <f si="3" t="shared"/>
        <v>-77</v>
      </c>
      <c r="H26" s="13">
        <v>1.96119662509179</v>
      </c>
      <c r="I26" s="11">
        <v>3</v>
      </c>
      <c r="J26" s="11">
        <v>51</v>
      </c>
      <c r="K26" s="53">
        <v>2.62745098039216</v>
      </c>
      <c r="L26" s="49">
        <v>47061.835202048998</v>
      </c>
      <c r="M26" s="50">
        <v>23996.49</v>
      </c>
      <c r="N26" s="29"/>
      <c r="O26" s="108"/>
      <c r="P26" s="18" t="s">
        <v>29</v>
      </c>
      <c r="Q26" s="51">
        <f>SUM(Q22:Q25)</f>
        <v>2345</v>
      </c>
      <c r="R26" s="71">
        <f>AVERAGE(R22:R25)</f>
        <v>3.0394734064722897</v>
      </c>
    </row>
    <row customFormat="1" customHeight="1" ht="18" r="27" s="1" spans="1:19" x14ac:dyDescent="0.15">
      <c r="A27" s="111"/>
      <c r="B27" s="23" t="s">
        <v>48</v>
      </c>
      <c r="C27" s="23">
        <f>F27</f>
        <v>108</v>
      </c>
      <c r="D27" s="22" t="s">
        <v>20</v>
      </c>
      <c r="E27" s="11">
        <v>108</v>
      </c>
      <c r="F27" s="11">
        <v>108</v>
      </c>
      <c r="G27" s="12">
        <f si="3" t="shared"/>
        <v>0</v>
      </c>
      <c r="H27" s="13">
        <v>2.62469396915023</v>
      </c>
      <c r="I27" s="11">
        <v>0</v>
      </c>
      <c r="J27" s="11">
        <v>87</v>
      </c>
      <c r="K27" s="53">
        <v>1.24</v>
      </c>
      <c r="L27" s="49">
        <v>38302.949999999997</v>
      </c>
      <c r="M27" s="50">
        <v>14593.3</v>
      </c>
      <c r="N27" s="41"/>
      <c r="O27" s="11" t="s">
        <v>49</v>
      </c>
      <c r="P27" s="11" t="s">
        <v>43</v>
      </c>
      <c r="Q27" s="11">
        <f>F12</f>
        <v>752</v>
      </c>
      <c r="R27" s="13">
        <f>H12</f>
        <v>3.5637633636231301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3658</v>
      </c>
      <c r="D28" s="18"/>
      <c r="E28" s="18">
        <f si="4" t="shared"/>
        <v>3395</v>
      </c>
      <c r="F28" s="18">
        <f si="4" t="shared"/>
        <v>3658</v>
      </c>
      <c r="G28" s="24">
        <f si="4" t="shared"/>
        <v>263</v>
      </c>
      <c r="H28" s="20">
        <f>L28/M28</f>
        <v>2.9403047927748767</v>
      </c>
      <c r="I28" s="57">
        <f ref="I28:M28" si="5" t="shared">SUM(I16:I27)</f>
        <v>4</v>
      </c>
      <c r="J28" s="57">
        <f si="5" t="shared"/>
        <v>827</v>
      </c>
      <c r="K28" s="20"/>
      <c r="L28" s="58">
        <f si="5" t="shared"/>
        <v>1128875.3824002969</v>
      </c>
      <c r="M28" s="58">
        <f si="5" t="shared"/>
        <v>383931.41594512539</v>
      </c>
      <c r="N28"/>
      <c r="O28" s="101" t="s">
        <v>30</v>
      </c>
      <c r="P28" s="11" t="s">
        <v>40</v>
      </c>
      <c r="Q28" s="51">
        <f>F6</f>
        <v>78</v>
      </c>
      <c r="R28" s="13">
        <f>H7</f>
        <v>1.72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11474</v>
      </c>
      <c r="F29" s="25">
        <f si="6" t="shared"/>
        <v>11731</v>
      </c>
      <c r="G29" s="26">
        <f si="6" t="shared"/>
        <v>257</v>
      </c>
      <c r="H29" s="13">
        <f>L29/M29</f>
        <v>3.4840195489093939</v>
      </c>
      <c r="I29" s="60">
        <f ref="I29:M29" si="7" t="shared">I28+I14</f>
        <v>4</v>
      </c>
      <c r="J29" s="60">
        <f si="7" t="shared"/>
        <v>2614</v>
      </c>
      <c r="K29" s="13"/>
      <c r="L29" s="50">
        <f si="7" t="shared"/>
        <v>4070240.9056310467</v>
      </c>
      <c r="M29" s="50">
        <f si="7" t="shared"/>
        <v>1168260.0652757986</v>
      </c>
      <c r="N29" s="29"/>
      <c r="O29" s="101"/>
      <c r="P29" s="11" t="s">
        <v>37</v>
      </c>
      <c r="Q29" s="51">
        <f>F26</f>
        <v>134</v>
      </c>
      <c r="R29" s="13">
        <f>H26</f>
        <v>1.96119662509179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291</v>
      </c>
      <c r="R30" s="65">
        <f>H10</f>
        <v>6.6829918279243197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201</v>
      </c>
      <c r="R31" s="65">
        <f>H11</f>
        <v>10.4520780663577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11731</v>
      </c>
      <c r="R32" s="1">
        <f>R31+R28+R27+R24+R23+R22+R30+R20+R19+R18+R16+R15+R14+R11+R10+R9+R7+R6+R4+R3+R2+R25+R29</f>
        <v>78.677620578222118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78.677620578222104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{EA0F8A55-93B4-46F1-8A3C-F374513F097A}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{C647BCC9-5396-4BC7-9A28-B24EA4C8DEF0}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{552D1653-3D12-4F58-ACFD-8030719A7FC5}</x14:id>
        </ext>
      </extLst>
    </cfRule>
  </conditionalFormatting>
  <conditionalFormatting sqref="R30">
    <cfRule dxfId="79" priority="16" type="aboveAverage"/>
    <cfRule aboveAverage="0" dxfId="78" priority="15" type="aboveAverage"/>
  </conditionalFormatting>
  <conditionalFormatting sqref="R31">
    <cfRule dxfId="77" priority="2" type="aboveAverage"/>
    <cfRule aboveAverage="0" dxfId="7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{DE932C0F-F94F-4DD5-A354-A48291EF9488}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{A6DE416F-0C6E-468D-9706-941B4DF473D3}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{BA878FDC-C51C-48A8-AF0B-AF733D3FA09C}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{DFA6DA0D-041C-42A6-9411-982F0448D497}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{003E3D72-B9F8-4668-B7BE-7BFBC719B615}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{BC9BD3B3-9DED-4524-B522-9609CF75FF6A}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{09E5B048-B303-4987-9F7A-11BF91E086AC}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{BD5E51D6-9421-4274-908F-CE02A31D350B}</x14:id>
        </ext>
      </extLst>
    </cfRule>
  </conditionalFormatting>
  <conditionalFormatting sqref="R3:R4">
    <cfRule dxfId="75" priority="24" type="aboveAverage"/>
    <cfRule aboveAverage="0" dxfId="74" priority="23" type="aboveAverage"/>
  </conditionalFormatting>
  <conditionalFormatting sqref="R6:R7">
    <cfRule dxfId="73" priority="22" type="aboveAverage"/>
    <cfRule aboveAverage="0" dxfId="72" priority="21" type="aboveAverage"/>
  </conditionalFormatting>
  <conditionalFormatting sqref="R9:R12">
    <cfRule dxfId="71" priority="18" type="aboveAverage"/>
    <cfRule aboveAverage="0" dxfId="70" priority="17" type="aboveAverage"/>
  </conditionalFormatting>
  <conditionalFormatting sqref="R14:R16">
    <cfRule dxfId="69" priority="20" type="aboveAverage"/>
    <cfRule aboveAverage="0" dxfId="68" priority="19" type="aboveAverage"/>
  </conditionalFormatting>
  <conditionalFormatting sqref="R18:R21">
    <cfRule dxfId="67" priority="14" type="aboveAverage"/>
    <cfRule aboveAverage="0" dxfId="66" priority="13" type="aboveAverage"/>
  </conditionalFormatting>
  <conditionalFormatting sqref="R22:R25">
    <cfRule dxfId="65" priority="28" type="aboveAverage"/>
    <cfRule aboveAverage="0" dxfId="6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{FCE9C6FF-653C-4A84-8BF1-E2FB72592AF8}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A0F8A55-93B4-46F1-8A3C-F374513F097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647BCC9-5396-4BC7-9A28-B24EA4C8DE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52D1653-3D12-4F58-ACFD-8030719A7F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932C0F-F94F-4DD5-A354-A48291EF948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6DE416F-0C6E-468D-9706-941B4DF473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A878FDC-C51C-48A8-AF0B-AF733D3FA0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FA6DA0D-041C-42A6-9411-982F0448D49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03E3D72-B9F8-4668-B7BE-7BFBC719B61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C9BD3B3-9DED-4524-B522-9609CF75FF6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E5B048-B303-4987-9F7A-11BF91E086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D5E51D6-9421-4274-908F-CE02A31D35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CE9C6FF-653C-4A84-8BF1-E2FB72592A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57"/>
  <sheetViews>
    <sheetView topLeftCell="A13" workbookViewId="0">
      <selection activeCell="F29" sqref="F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43430</v>
      </c>
      <c r="B2" s="11" t="s">
        <v>19</v>
      </c>
      <c r="C2" s="11">
        <f>F2</f>
        <v>988</v>
      </c>
      <c r="D2" s="11" t="s">
        <v>20</v>
      </c>
      <c r="E2" s="11">
        <v>1055</v>
      </c>
      <c r="F2" s="11">
        <v>988</v>
      </c>
      <c r="G2" s="12">
        <f ref="G2:G13" si="0" t="shared">F2-E2</f>
        <v>-67</v>
      </c>
      <c r="H2" s="13">
        <v>3.3614312661763202</v>
      </c>
      <c r="I2" s="21">
        <v>37</v>
      </c>
      <c r="J2" s="21">
        <v>484</v>
      </c>
      <c r="K2" s="13">
        <v>2.04132231404959</v>
      </c>
      <c r="L2" s="49">
        <v>310335.57</v>
      </c>
      <c r="M2" s="50">
        <v>92322.45</v>
      </c>
      <c r="N2" s="29"/>
      <c r="O2" s="104" t="s">
        <v>21</v>
      </c>
      <c r="P2" s="11" t="s">
        <v>22</v>
      </c>
      <c r="Q2" s="51">
        <f>F3</f>
        <v>3457</v>
      </c>
      <c r="R2" s="65">
        <f>H3</f>
        <v>3.3904173917323801</v>
      </c>
    </row>
    <row customFormat="1" customHeight="1" ht="18" r="3" s="1" spans="1:18" x14ac:dyDescent="0.15">
      <c r="A3" s="111"/>
      <c r="B3" s="104" t="s">
        <v>23</v>
      </c>
      <c r="C3" s="106">
        <f>F3+F4</f>
        <v>3596</v>
      </c>
      <c r="D3" s="11" t="s">
        <v>21</v>
      </c>
      <c r="E3" s="11">
        <v>3812</v>
      </c>
      <c r="F3" s="11">
        <v>3457</v>
      </c>
      <c r="G3" s="14">
        <f si="0" t="shared"/>
        <v>-355</v>
      </c>
      <c r="H3" s="13">
        <v>3.3904173917323801</v>
      </c>
      <c r="I3" s="11">
        <v>65</v>
      </c>
      <c r="J3" s="11">
        <v>649</v>
      </c>
      <c r="K3" s="13">
        <v>5.3266563944529999</v>
      </c>
      <c r="L3" s="1">
        <v>1118881.3847000001</v>
      </c>
      <c r="M3" s="50">
        <v>330012.87317261298</v>
      </c>
      <c r="N3" s="41"/>
      <c r="O3" s="104"/>
      <c r="P3" s="11" t="s">
        <v>24</v>
      </c>
      <c r="Q3" s="51">
        <f>F16</f>
        <v>755</v>
      </c>
      <c r="R3" s="13">
        <f>H16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152</v>
      </c>
      <c r="F4" s="11">
        <v>139</v>
      </c>
      <c r="G4" s="14">
        <f si="0" t="shared"/>
        <v>-13</v>
      </c>
      <c r="H4" s="13">
        <v>4.0697700545176998</v>
      </c>
      <c r="I4" s="11">
        <v>1</v>
      </c>
      <c r="J4" s="11">
        <v>37</v>
      </c>
      <c r="K4" s="13">
        <v>3.7567567567567601</v>
      </c>
      <c r="L4" s="49">
        <v>54655.302528749897</v>
      </c>
      <c r="M4" s="50">
        <v>13429.58</v>
      </c>
      <c r="N4" s="41"/>
      <c r="O4" s="104"/>
      <c r="P4" s="11" t="s">
        <v>26</v>
      </c>
      <c r="Q4" s="66">
        <f>F18</f>
        <v>650</v>
      </c>
      <c r="R4" s="55">
        <f>H18</f>
        <v>3.2330612161142702</v>
      </c>
    </row>
    <row customFormat="1" customHeight="1" ht="18" r="5" s="1" spans="1:18" x14ac:dyDescent="0.15">
      <c r="A5" s="111"/>
      <c r="B5" s="106" t="s">
        <v>27</v>
      </c>
      <c r="C5" s="106">
        <f>F5+F6+F7</f>
        <v>485</v>
      </c>
      <c r="D5" s="11" t="s">
        <v>28</v>
      </c>
      <c r="E5" s="11">
        <v>555</v>
      </c>
      <c r="F5" s="11">
        <v>400</v>
      </c>
      <c r="G5" s="12">
        <f si="0" t="shared"/>
        <v>-155</v>
      </c>
      <c r="H5" s="13">
        <v>2.4300000000000002</v>
      </c>
      <c r="I5" s="11">
        <v>15</v>
      </c>
      <c r="J5" s="11">
        <v>105</v>
      </c>
      <c r="K5" s="13">
        <v>3.81</v>
      </c>
      <c r="L5" s="1">
        <v>160045.44</v>
      </c>
      <c r="M5" s="50">
        <v>65827.429999999993</v>
      </c>
      <c r="N5" s="29"/>
      <c r="O5" s="104"/>
      <c r="P5" s="18" t="s">
        <v>29</v>
      </c>
      <c r="Q5" s="67">
        <f>SUM(Q2:Q4)</f>
        <v>4862</v>
      </c>
      <c r="R5" s="68">
        <f>AVERAGE(R2:R4)</f>
        <v>3.20782620261555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78</v>
      </c>
      <c r="F6" s="11">
        <v>73</v>
      </c>
      <c r="G6" s="12">
        <f si="0" t="shared"/>
        <v>-5</v>
      </c>
      <c r="H6" s="13">
        <v>1.64</v>
      </c>
      <c r="I6" s="11">
        <v>0</v>
      </c>
      <c r="J6" s="11">
        <v>31</v>
      </c>
      <c r="K6" s="13">
        <v>2.35</v>
      </c>
      <c r="L6" s="49">
        <v>10983.96</v>
      </c>
      <c r="M6" s="50">
        <v>6688.83</v>
      </c>
      <c r="N6" s="29"/>
      <c r="O6" s="104" t="s">
        <v>25</v>
      </c>
      <c r="P6" s="11" t="s">
        <v>22</v>
      </c>
      <c r="Q6" s="51">
        <f>F4</f>
        <v>139</v>
      </c>
      <c r="R6" s="13">
        <f>H4</f>
        <v>4.0697700545176998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19</v>
      </c>
      <c r="F7" s="11">
        <v>12</v>
      </c>
      <c r="G7" s="12">
        <f si="0" t="shared"/>
        <v>-7</v>
      </c>
      <c r="H7" s="13">
        <v>2.27</v>
      </c>
      <c r="I7" s="11">
        <v>0</v>
      </c>
      <c r="J7" s="11">
        <v>26</v>
      </c>
      <c r="K7" s="13">
        <v>0.46</v>
      </c>
      <c r="L7" s="49">
        <v>6361.08</v>
      </c>
      <c r="M7" s="50">
        <v>2798.53</v>
      </c>
      <c r="O7" s="104"/>
      <c r="P7" s="11" t="s">
        <v>26</v>
      </c>
      <c r="Q7" s="66">
        <f>F19</f>
        <v>42</v>
      </c>
      <c r="R7" s="56">
        <f>H19</f>
        <v>3.1892866173844898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1487</v>
      </c>
      <c r="D8" s="11" t="s">
        <v>33</v>
      </c>
      <c r="E8" s="11">
        <v>776</v>
      </c>
      <c r="F8" s="11">
        <v>778</v>
      </c>
      <c r="G8" s="14">
        <f si="0" t="shared"/>
        <v>2</v>
      </c>
      <c r="H8" s="13">
        <v>4.1352975621978896</v>
      </c>
      <c r="I8" s="11">
        <v>33</v>
      </c>
      <c r="J8" s="11">
        <v>237</v>
      </c>
      <c r="K8" s="13">
        <v>3.2827004219409299</v>
      </c>
      <c r="L8" s="49">
        <v>195404.43</v>
      </c>
      <c r="M8" s="50">
        <v>47252.81</v>
      </c>
      <c r="N8" s="29"/>
      <c r="O8" s="104"/>
      <c r="P8" s="18" t="s">
        <v>29</v>
      </c>
      <c r="Q8" s="67">
        <f>SUM(Q6:Q7)</f>
        <v>181</v>
      </c>
      <c r="R8" s="68">
        <f>AVERAGE(R6:R7)</f>
        <v>3.629528335951095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273</v>
      </c>
      <c r="F9" s="11">
        <v>302</v>
      </c>
      <c r="G9" s="14">
        <f si="0" t="shared"/>
        <v>29</v>
      </c>
      <c r="H9" s="13">
        <v>4.8224773227842199</v>
      </c>
      <c r="I9" s="11">
        <v>23</v>
      </c>
      <c r="J9" s="11">
        <v>108</v>
      </c>
      <c r="K9" s="13">
        <v>2.7962962962962998</v>
      </c>
      <c r="L9" s="49">
        <v>94281.65</v>
      </c>
      <c r="M9" s="50">
        <v>19550.46</v>
      </c>
      <c r="N9" s="29"/>
      <c r="O9" s="105" t="s">
        <v>31</v>
      </c>
      <c r="P9" s="11" t="s">
        <v>34</v>
      </c>
      <c r="Q9" s="66">
        <f>F9</f>
        <v>302</v>
      </c>
      <c r="R9" s="65">
        <f>H9</f>
        <v>4.8224773227842199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291</v>
      </c>
      <c r="F10" s="11">
        <v>244</v>
      </c>
      <c r="G10" s="14">
        <f si="0" t="shared"/>
        <v>-47</v>
      </c>
      <c r="H10" s="13">
        <v>7.6286210691946597</v>
      </c>
      <c r="I10" s="11">
        <v>14</v>
      </c>
      <c r="J10" s="11">
        <v>83</v>
      </c>
      <c r="K10" s="13">
        <v>2.9397590361445798</v>
      </c>
      <c r="L10" s="49">
        <v>136816.42000000001</v>
      </c>
      <c r="M10" s="50">
        <v>17934.62</v>
      </c>
      <c r="N10" s="29"/>
      <c r="O10" s="105"/>
      <c r="P10" s="11" t="s">
        <v>26</v>
      </c>
      <c r="Q10" s="66">
        <f>F20</f>
        <v>258</v>
      </c>
      <c r="R10" s="56">
        <f>H20</f>
        <v>2.6130671470578402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201</v>
      </c>
      <c r="F11" s="11">
        <v>163</v>
      </c>
      <c r="G11" s="14">
        <f si="0" t="shared"/>
        <v>-38</v>
      </c>
      <c r="H11" s="13">
        <v>8.1478858493992607</v>
      </c>
      <c r="I11" s="11">
        <v>4</v>
      </c>
      <c r="J11" s="11">
        <v>34</v>
      </c>
      <c r="K11" s="13">
        <v>4.7941176470588198</v>
      </c>
      <c r="L11" s="1">
        <v>114405.28</v>
      </c>
      <c r="M11" s="50">
        <v>14041.1</v>
      </c>
      <c r="N11" s="29"/>
      <c r="O11" s="105"/>
      <c r="P11" s="11" t="s">
        <v>37</v>
      </c>
      <c r="Q11" s="69">
        <f>F25</f>
        <v>52</v>
      </c>
      <c r="R11" s="65">
        <f>H25</f>
        <v>2.5421354283639901</v>
      </c>
    </row>
    <row customFormat="1" customHeight="1" ht="18" r="12" s="1" spans="1:18" x14ac:dyDescent="0.15">
      <c r="A12" s="111"/>
      <c r="B12" s="106" t="s">
        <v>38</v>
      </c>
      <c r="C12" s="106">
        <f>F12+F13</f>
        <v>450</v>
      </c>
      <c r="D12" s="11" t="s">
        <v>39</v>
      </c>
      <c r="E12" s="11">
        <v>752</v>
      </c>
      <c r="F12" s="11">
        <v>402</v>
      </c>
      <c r="G12" s="12">
        <f si="0" t="shared"/>
        <v>-350</v>
      </c>
      <c r="H12" s="16">
        <v>2.7934889187666401</v>
      </c>
      <c r="I12" s="51">
        <v>11</v>
      </c>
      <c r="J12" s="51">
        <v>55</v>
      </c>
      <c r="K12" s="13">
        <v>7.3090909090909104</v>
      </c>
      <c r="L12" s="52">
        <v>182233.2726</v>
      </c>
      <c r="M12" s="50">
        <v>65235.008227796498</v>
      </c>
      <c r="N12" s="29"/>
      <c r="O12" s="105"/>
      <c r="P12" s="11" t="s">
        <v>40</v>
      </c>
      <c r="Q12" s="69">
        <f>F7</f>
        <v>12</v>
      </c>
      <c r="R12" s="65">
        <f>H7</f>
        <v>2.27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109</v>
      </c>
      <c r="F13" s="11">
        <v>48</v>
      </c>
      <c r="G13" s="12">
        <f si="0" t="shared"/>
        <v>-61</v>
      </c>
      <c r="H13" s="16">
        <v>2.3412978259402801</v>
      </c>
      <c r="I13" s="51">
        <v>6</v>
      </c>
      <c r="J13" s="51">
        <v>20</v>
      </c>
      <c r="K13" s="13">
        <v>2.4</v>
      </c>
      <c r="L13" s="17">
        <v>24757.710987999999</v>
      </c>
      <c r="M13" s="50">
        <v>10574.3535545535</v>
      </c>
      <c r="N13" s="29"/>
      <c r="O13" s="105"/>
      <c r="P13" s="18" t="s">
        <v>29</v>
      </c>
      <c r="Q13" s="51">
        <f>SUM(Q9:Q12)</f>
        <v>624</v>
      </c>
      <c r="R13" s="68">
        <f>AVERAGE(R9:R11)</f>
        <v>3.3258932994020167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7006</v>
      </c>
      <c r="D14" s="18"/>
      <c r="E14" s="18">
        <f si="1" t="shared"/>
        <v>8073</v>
      </c>
      <c r="F14" s="18">
        <f si="1" t="shared"/>
        <v>7006</v>
      </c>
      <c r="G14" s="19">
        <f si="1" t="shared"/>
        <v>-1067</v>
      </c>
      <c r="H14" s="20">
        <f>L14/M14</f>
        <v>3.5135974595038793</v>
      </c>
      <c r="I14" s="18">
        <f>SUM(I3:I13)</f>
        <v>172</v>
      </c>
      <c r="J14" s="18">
        <f ref="J14:M14" si="2" t="shared">SUM(J2:J13)</f>
        <v>1869</v>
      </c>
      <c r="K14" s="20"/>
      <c r="L14" s="72">
        <f si="2" t="shared"/>
        <v>2409161.5008167494</v>
      </c>
      <c r="M14" s="58">
        <f si="2" t="shared"/>
        <v>685668.04495496291</v>
      </c>
      <c r="N14" s="29"/>
      <c r="O14" s="104" t="s">
        <v>33</v>
      </c>
      <c r="P14" s="11" t="s">
        <v>34</v>
      </c>
      <c r="Q14" s="69">
        <f>F8</f>
        <v>778</v>
      </c>
      <c r="R14" s="65">
        <f>H8</f>
        <v>4.1352975621978896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46</v>
      </c>
      <c r="R15" s="59">
        <f>H21</f>
        <v>3.1231129154683299</v>
      </c>
    </row>
    <row customFormat="1" customHeight="1" ht="18" r="16" s="1" spans="1:18" x14ac:dyDescent="0.15">
      <c r="A16" s="110">
        <v>43430</v>
      </c>
      <c r="B16" s="102" t="s">
        <v>41</v>
      </c>
      <c r="C16" s="102">
        <f>F16+F17</f>
        <v>1108</v>
      </c>
      <c r="D16" s="11" t="s">
        <v>21</v>
      </c>
      <c r="E16" s="21">
        <v>918</v>
      </c>
      <c r="F16" s="21">
        <v>755</v>
      </c>
      <c r="G16" s="12">
        <f ref="G16:G27" si="3" t="shared">F16-E16</f>
        <v>-163</v>
      </c>
      <c r="H16" s="13">
        <v>3</v>
      </c>
      <c r="I16" s="11">
        <v>45</v>
      </c>
      <c r="J16" s="11">
        <v>128</v>
      </c>
      <c r="K16" s="13">
        <v>5.9</v>
      </c>
      <c r="L16" s="29">
        <v>202613.4</v>
      </c>
      <c r="M16" s="50">
        <v>67191.894</v>
      </c>
      <c r="N16" s="29"/>
      <c r="O16" s="104"/>
      <c r="P16" s="11" t="s">
        <v>37</v>
      </c>
      <c r="Q16" s="69">
        <f>F24</f>
        <v>68</v>
      </c>
      <c r="R16" s="65">
        <f>H24</f>
        <v>2.6359528706698399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378</v>
      </c>
      <c r="F17" s="21">
        <v>353</v>
      </c>
      <c r="G17" s="12">
        <f si="3" t="shared"/>
        <v>-25</v>
      </c>
      <c r="H17" s="13">
        <v>2.9</v>
      </c>
      <c r="I17" s="11">
        <v>36</v>
      </c>
      <c r="J17" s="11">
        <v>63</v>
      </c>
      <c r="K17" s="13">
        <v>5.6</v>
      </c>
      <c r="L17" s="49">
        <v>106323.63</v>
      </c>
      <c r="M17" s="50">
        <v>37228.445099999997</v>
      </c>
      <c r="N17" s="29"/>
      <c r="O17" s="104"/>
      <c r="P17" s="18" t="s">
        <v>29</v>
      </c>
      <c r="Q17" s="51">
        <f>SUM(Q14:Q16)</f>
        <v>892</v>
      </c>
      <c r="R17" s="68">
        <f>AVERAGE(R14:R16)</f>
        <v>3.2981211161120196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1691</v>
      </c>
      <c r="D18" s="11" t="s">
        <v>21</v>
      </c>
      <c r="E18" s="21">
        <v>635</v>
      </c>
      <c r="F18" s="21">
        <v>650</v>
      </c>
      <c r="G18" s="12">
        <f si="3" t="shared"/>
        <v>15</v>
      </c>
      <c r="H18" s="13">
        <v>3.2330612161142702</v>
      </c>
      <c r="I18" s="11">
        <v>19</v>
      </c>
      <c r="J18" s="11">
        <v>104</v>
      </c>
      <c r="K18" s="13">
        <v>6.25</v>
      </c>
      <c r="L18" s="49">
        <v>189854.99075368699</v>
      </c>
      <c r="M18" s="50">
        <v>58722.980501392798</v>
      </c>
      <c r="N18" s="41"/>
      <c r="O18" s="104" t="s">
        <v>28</v>
      </c>
      <c r="P18" s="11" t="s">
        <v>40</v>
      </c>
      <c r="Q18" s="67">
        <f>F5</f>
        <v>400</v>
      </c>
      <c r="R18" s="13">
        <f>H5</f>
        <v>2.4300000000000002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58</v>
      </c>
      <c r="F19" s="21">
        <v>42</v>
      </c>
      <c r="G19" s="14">
        <f si="3" t="shared"/>
        <v>-16</v>
      </c>
      <c r="H19" s="13">
        <v>3.1892866173844898</v>
      </c>
      <c r="I19" s="11">
        <v>19</v>
      </c>
      <c r="J19" s="11">
        <v>15</v>
      </c>
      <c r="K19" s="13">
        <v>2.8</v>
      </c>
      <c r="L19" s="49">
        <v>17926.189417518901</v>
      </c>
      <c r="M19" s="50">
        <v>5620.7520891364902</v>
      </c>
      <c r="N19" s="41"/>
      <c r="O19" s="104"/>
      <c r="P19" s="11" t="s">
        <v>43</v>
      </c>
      <c r="Q19" s="67">
        <f>F13</f>
        <v>48</v>
      </c>
      <c r="R19" s="13">
        <f>H13</f>
        <v>2.3412978259402801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304</v>
      </c>
      <c r="F20" s="21">
        <v>258</v>
      </c>
      <c r="G20" s="14">
        <f si="3" t="shared"/>
        <v>-46</v>
      </c>
      <c r="H20" s="13">
        <v>2.6130671470578402</v>
      </c>
      <c r="I20" s="11">
        <v>13</v>
      </c>
      <c r="J20" s="11">
        <v>68</v>
      </c>
      <c r="K20" s="13">
        <v>3.7941176470588198</v>
      </c>
      <c r="L20" s="49">
        <v>78892.245720040301</v>
      </c>
      <c r="M20" s="50">
        <v>30191.434540390001</v>
      </c>
      <c r="N20" s="41"/>
      <c r="O20" s="104"/>
      <c r="P20" s="11" t="s">
        <v>37</v>
      </c>
      <c r="Q20" s="70">
        <f>F23</f>
        <v>142</v>
      </c>
      <c r="R20" s="65">
        <f>H23</f>
        <v>2.5780062621051401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46</v>
      </c>
      <c r="G21" s="14">
        <f si="3" t="shared"/>
        <v>46</v>
      </c>
      <c r="H21" s="13">
        <v>3.1231129154683299</v>
      </c>
      <c r="I21" s="11">
        <v>0</v>
      </c>
      <c r="J21" s="11">
        <v>18</v>
      </c>
      <c r="K21" s="13">
        <v>2.5555555555555598</v>
      </c>
      <c r="L21" s="49">
        <v>12862.614487926699</v>
      </c>
      <c r="M21" s="50">
        <v>4118.5236768802197</v>
      </c>
      <c r="N21" s="41"/>
      <c r="O21" s="104"/>
      <c r="P21" s="18" t="s">
        <v>29</v>
      </c>
      <c r="Q21" s="67">
        <f>Q20+Q19+Q18</f>
        <v>590</v>
      </c>
      <c r="R21" s="68">
        <f>AVERAGE(R18:R20)</f>
        <v>2.4497680293484732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804</v>
      </c>
      <c r="F22" s="21">
        <v>695</v>
      </c>
      <c r="G22" s="12">
        <f si="3" t="shared"/>
        <v>-109</v>
      </c>
      <c r="H22" s="13">
        <v>3.10422343559453</v>
      </c>
      <c r="I22" s="11">
        <v>22</v>
      </c>
      <c r="J22" s="11">
        <v>134</v>
      </c>
      <c r="K22" s="13">
        <v>5.1865671641790998</v>
      </c>
      <c r="L22" s="49">
        <v>217350.33189337299</v>
      </c>
      <c r="M22" s="50">
        <v>70017.618384401096</v>
      </c>
      <c r="N22" s="41"/>
      <c r="O22" s="106" t="s">
        <v>20</v>
      </c>
      <c r="P22" s="11" t="s">
        <v>44</v>
      </c>
      <c r="Q22" s="69">
        <f>F2</f>
        <v>988</v>
      </c>
      <c r="R22" s="13">
        <f>H2</f>
        <v>3.3614312661763202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411</v>
      </c>
      <c r="D23" s="22" t="s">
        <v>28</v>
      </c>
      <c r="E23" s="11">
        <v>187</v>
      </c>
      <c r="F23" s="11">
        <v>142</v>
      </c>
      <c r="G23" s="14">
        <f si="3" t="shared"/>
        <v>-45</v>
      </c>
      <c r="H23" s="13">
        <v>2.5780062621051401</v>
      </c>
      <c r="I23" s="11">
        <v>13</v>
      </c>
      <c r="J23" s="11">
        <v>34</v>
      </c>
      <c r="K23" s="13">
        <v>4.1764705882352899</v>
      </c>
      <c r="L23" s="49">
        <v>64236.439833500001</v>
      </c>
      <c r="M23" s="50">
        <v>24917.1</v>
      </c>
      <c r="N23" s="29"/>
      <c r="O23" s="107"/>
      <c r="P23" s="23" t="s">
        <v>26</v>
      </c>
      <c r="Q23" s="69">
        <f>F22</f>
        <v>695</v>
      </c>
      <c r="R23" s="13">
        <f>H22</f>
        <v>3.10422343559453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75</v>
      </c>
      <c r="F24" s="11">
        <v>68</v>
      </c>
      <c r="G24" s="12">
        <f si="3" t="shared"/>
        <v>-7</v>
      </c>
      <c r="H24" s="13">
        <v>2.6359528706698399</v>
      </c>
      <c r="I24" s="11">
        <v>10</v>
      </c>
      <c r="J24" s="11">
        <v>38</v>
      </c>
      <c r="K24" s="13">
        <v>1.7894736842105301</v>
      </c>
      <c r="L24" s="49">
        <v>20953.690200000001</v>
      </c>
      <c r="M24" s="50">
        <v>7949.19</v>
      </c>
      <c r="N24" s="29"/>
      <c r="O24" s="107"/>
      <c r="P24" s="23" t="s">
        <v>24</v>
      </c>
      <c r="Q24" s="69">
        <f>F17</f>
        <v>353</v>
      </c>
      <c r="R24" s="13">
        <f>H17</f>
        <v>2.9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57</v>
      </c>
      <c r="F25" s="11">
        <v>52</v>
      </c>
      <c r="G25" s="12">
        <f si="3" t="shared"/>
        <v>-5</v>
      </c>
      <c r="H25" s="13">
        <v>2.5421354283639901</v>
      </c>
      <c r="I25" s="11">
        <v>10</v>
      </c>
      <c r="J25" s="11">
        <v>26</v>
      </c>
      <c r="K25" s="13">
        <v>2</v>
      </c>
      <c r="L25" s="49">
        <v>16543.963154249999</v>
      </c>
      <c r="M25" s="50">
        <v>6507.9</v>
      </c>
      <c r="N25" s="29"/>
      <c r="O25" s="107"/>
      <c r="P25" s="23" t="s">
        <v>46</v>
      </c>
      <c r="Q25" s="69">
        <f>F27</f>
        <v>101</v>
      </c>
      <c r="R25" s="13">
        <f>H27</f>
        <v>2.6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134</v>
      </c>
      <c r="F26" s="11">
        <v>149</v>
      </c>
      <c r="G26" s="12">
        <f si="3" t="shared"/>
        <v>15</v>
      </c>
      <c r="H26" s="13">
        <v>2.4981631634484001</v>
      </c>
      <c r="I26" s="11">
        <v>7</v>
      </c>
      <c r="J26" s="11">
        <v>57</v>
      </c>
      <c r="K26" s="53">
        <v>2.6140350877193002</v>
      </c>
      <c r="L26" s="49">
        <v>52426.9767623925</v>
      </c>
      <c r="M26" s="50">
        <v>20986.21</v>
      </c>
      <c r="N26" s="29"/>
      <c r="O26" s="108"/>
      <c r="P26" s="18" t="s">
        <v>29</v>
      </c>
      <c r="Q26" s="51">
        <f>SUM(Q22:Q25)</f>
        <v>2137</v>
      </c>
      <c r="R26" s="71">
        <f>AVERAGE(R22:R25)</f>
        <v>2.9914136754427125</v>
      </c>
    </row>
    <row customFormat="1" customHeight="1" ht="18" r="27" s="1" spans="1:19" x14ac:dyDescent="0.15">
      <c r="A27" s="111"/>
      <c r="B27" s="23" t="s">
        <v>48</v>
      </c>
      <c r="C27" s="23">
        <f>F27</f>
        <v>101</v>
      </c>
      <c r="D27" s="22" t="s">
        <v>20</v>
      </c>
      <c r="E27" s="11">
        <v>108</v>
      </c>
      <c r="F27" s="11">
        <v>101</v>
      </c>
      <c r="G27" s="12">
        <f si="3" t="shared"/>
        <v>-7</v>
      </c>
      <c r="H27" s="13">
        <v>2.6</v>
      </c>
      <c r="I27" s="11">
        <v>11</v>
      </c>
      <c r="J27" s="11">
        <v>80</v>
      </c>
      <c r="K27" s="53">
        <v>1.2625</v>
      </c>
      <c r="L27" s="49">
        <v>34139.129999999997</v>
      </c>
      <c r="M27" s="50">
        <v>13181.03</v>
      </c>
      <c r="N27" s="41"/>
      <c r="O27" s="11" t="s">
        <v>49</v>
      </c>
      <c r="P27" s="11" t="s">
        <v>43</v>
      </c>
      <c r="Q27" s="11">
        <f>F12</f>
        <v>402</v>
      </c>
      <c r="R27" s="13">
        <f>H12</f>
        <v>2.7934889187666401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3311</v>
      </c>
      <c r="D28" s="18"/>
      <c r="E28" s="18">
        <f si="4" t="shared"/>
        <v>3658</v>
      </c>
      <c r="F28" s="18">
        <f si="4" t="shared"/>
        <v>3311</v>
      </c>
      <c r="G28" s="24">
        <f si="4" t="shared"/>
        <v>-347</v>
      </c>
      <c r="H28" s="20">
        <f>L28/M28</f>
        <v>2.9256400087928554</v>
      </c>
      <c r="I28" s="57">
        <f ref="I28:M28" si="5" t="shared">SUM(I16:I27)</f>
        <v>205</v>
      </c>
      <c r="J28" s="57">
        <f si="5" t="shared"/>
        <v>765</v>
      </c>
      <c r="K28" s="20"/>
      <c r="L28" s="58">
        <f si="5" t="shared"/>
        <v>1014123.6022226884</v>
      </c>
      <c r="M28" s="58">
        <f si="5" t="shared"/>
        <v>346633.07829220063</v>
      </c>
      <c r="N28"/>
      <c r="O28" s="101" t="s">
        <v>30</v>
      </c>
      <c r="P28" s="11" t="s">
        <v>40</v>
      </c>
      <c r="Q28" s="51">
        <f>F6</f>
        <v>73</v>
      </c>
      <c r="R28" s="13">
        <f>H6</f>
        <v>1.64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11731</v>
      </c>
      <c r="F29" s="25">
        <f si="6" t="shared"/>
        <v>10317</v>
      </c>
      <c r="G29" s="26">
        <f si="6" t="shared"/>
        <v>-1414</v>
      </c>
      <c r="H29" s="13">
        <f>L29/M29</f>
        <v>3.3161691157239996</v>
      </c>
      <c r="I29" s="60">
        <f ref="I29:M29" si="7" t="shared">I28+I14</f>
        <v>377</v>
      </c>
      <c r="J29" s="60">
        <f si="7" t="shared"/>
        <v>2634</v>
      </c>
      <c r="K29" s="13"/>
      <c r="L29" s="50">
        <f si="7" t="shared"/>
        <v>3423285.1030394379</v>
      </c>
      <c r="M29" s="50">
        <f si="7" t="shared"/>
        <v>1032301.1232471636</v>
      </c>
      <c r="N29" s="29"/>
      <c r="O29" s="101"/>
      <c r="P29" s="11" t="s">
        <v>37</v>
      </c>
      <c r="Q29" s="51">
        <f>F26</f>
        <v>149</v>
      </c>
      <c r="R29" s="13">
        <f>H26</f>
        <v>2.4981631634484001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244</v>
      </c>
      <c r="R30" s="65">
        <f>H10</f>
        <v>7.6286210691946597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163</v>
      </c>
      <c r="R31" s="65">
        <f>H11</f>
        <v>8.1478858493992607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10317</v>
      </c>
      <c r="R32" s="1">
        <f>R31+R30+R29+R28+R27+R25+R24+R23+R22+R20+R19+R18+R16+R15+R14+R12+R11+R10+R9+R7+R6+R4+R3+R2</f>
        <v>81.047696316916202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H25+H24+H23+H22+H21+H20+H19+H18+H17+H16+H13+H12+H11+H10+H9+H8+H7+H5+H4+H3+H2+H26+H27+H6</f>
        <v>81.047696316916188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{91F944E1-C0F4-4FEE-8B6C-769907577924}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{8E35519D-E0C9-47C5-B73E-E2BF6BE0AB46}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{CF65C776-507B-4147-8ADD-04E24984BA39}</x14:id>
        </ext>
      </extLst>
    </cfRule>
  </conditionalFormatting>
  <conditionalFormatting sqref="R30">
    <cfRule dxfId="63" priority="16" type="aboveAverage"/>
    <cfRule aboveAverage="0" dxfId="62" priority="15" type="aboveAverage"/>
  </conditionalFormatting>
  <conditionalFormatting sqref="R31">
    <cfRule dxfId="61" priority="2" type="aboveAverage"/>
    <cfRule aboveAverage="0" dxfId="6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{7E0ED3F2-96CD-4A55-90FC-7F6FA5E487FB}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{D548259F-E687-4147-A0EA-99CBAB0A30BA}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{CAA5D421-D010-42BB-A1ED-4C6A0EE5F759}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{0A134070-037A-47A1-BEE2-139CF27D0505}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{6A4BDE41-AAB2-4E92-BB57-F004629EE956}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{11B09923-CA57-47FC-B68B-E21212C74229}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{D7E28AD6-CCF5-454C-9F03-247A0C0460CF}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{442470DB-FB7E-4469-AA74-23B4BB57EA6B}</x14:id>
        </ext>
      </extLst>
    </cfRule>
  </conditionalFormatting>
  <conditionalFormatting sqref="R3:R4">
    <cfRule dxfId="59" priority="24" type="aboveAverage"/>
    <cfRule aboveAverage="0" dxfId="58" priority="23" type="aboveAverage"/>
  </conditionalFormatting>
  <conditionalFormatting sqref="R6:R7">
    <cfRule dxfId="57" priority="22" type="aboveAverage"/>
    <cfRule aboveAverage="0" dxfId="56" priority="21" type="aboveAverage"/>
  </conditionalFormatting>
  <conditionalFormatting sqref="R9:R12">
    <cfRule dxfId="55" priority="18" type="aboveAverage"/>
    <cfRule aboveAverage="0" dxfId="54" priority="17" type="aboveAverage"/>
  </conditionalFormatting>
  <conditionalFormatting sqref="R14:R16">
    <cfRule dxfId="53" priority="20" type="aboveAverage"/>
    <cfRule aboveAverage="0" dxfId="52" priority="19" type="aboveAverage"/>
  </conditionalFormatting>
  <conditionalFormatting sqref="R18:R21">
    <cfRule dxfId="51" priority="14" type="aboveAverage"/>
    <cfRule aboveAverage="0" dxfId="50" priority="13" type="aboveAverage"/>
  </conditionalFormatting>
  <conditionalFormatting sqref="R22:R25">
    <cfRule dxfId="49" priority="28" type="aboveAverage"/>
    <cfRule aboveAverage="0" dxfId="4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{2412C5A4-D486-4545-9BB3-6B689DEF7B5A}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1F944E1-C0F4-4FEE-8B6C-769907577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8E35519D-E0C9-47C5-B73E-E2BF6BE0AB4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F65C776-507B-4147-8ADD-04E24984BA3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7E0ED3F2-96CD-4A55-90FC-7F6FA5E487F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548259F-E687-4147-A0EA-99CBAB0A30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AA5D421-D010-42BB-A1ED-4C6A0EE5F75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0A134070-037A-47A1-BEE2-139CF27D050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A4BDE41-AAB2-4E92-BB57-F004629EE9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1B09923-CA57-47FC-B68B-E21212C742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7E28AD6-CCF5-454C-9F03-247A0C0460C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442470DB-FB7E-4469-AA74-23B4BB57EA6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412C5A4-D486-4545-9BB3-6B689DEF7B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7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43406</v>
      </c>
      <c r="B2" s="11" t="s">
        <v>19</v>
      </c>
      <c r="C2" s="11">
        <f>F2</f>
        <v>1673</v>
      </c>
      <c r="D2" s="11" t="s">
        <v>20</v>
      </c>
      <c r="E2" s="11">
        <v>1502</v>
      </c>
      <c r="F2" s="11">
        <v>1673</v>
      </c>
      <c r="G2" s="12">
        <f ref="G2:G13" si="0" t="shared">F2-E2</f>
        <v>171</v>
      </c>
      <c r="H2" s="13">
        <v>3.8223494328964498</v>
      </c>
      <c r="I2" s="21">
        <v>50</v>
      </c>
      <c r="J2" s="21">
        <v>480</v>
      </c>
      <c r="K2" s="13">
        <v>3.4854166666666702</v>
      </c>
      <c r="L2" s="49">
        <v>526646.04166666698</v>
      </c>
      <c r="M2" s="50">
        <v>137780.71599999999</v>
      </c>
      <c r="N2" s="29"/>
      <c r="O2" s="104" t="s">
        <v>21</v>
      </c>
      <c r="P2" s="11" t="s">
        <v>22</v>
      </c>
      <c r="Q2" s="51">
        <f>F3</f>
        <v>3707</v>
      </c>
      <c r="R2" s="65">
        <f>H3</f>
        <v>3.1978289761532102</v>
      </c>
    </row>
    <row customHeight="1" ht="18" r="3" spans="1:18" x14ac:dyDescent="0.15">
      <c r="A3" s="111"/>
      <c r="B3" s="104" t="s">
        <v>23</v>
      </c>
      <c r="C3" s="106">
        <f>F3+F4</f>
        <v>3779</v>
      </c>
      <c r="D3" s="11" t="s">
        <v>21</v>
      </c>
      <c r="E3" s="11">
        <v>3383</v>
      </c>
      <c r="F3" s="11">
        <v>3707</v>
      </c>
      <c r="G3" s="14">
        <f si="0" t="shared"/>
        <v>324</v>
      </c>
      <c r="H3" s="13">
        <v>3.1978289761532102</v>
      </c>
      <c r="I3" s="11">
        <v>68</v>
      </c>
      <c r="J3" s="11">
        <v>676</v>
      </c>
      <c r="K3" s="13">
        <v>5.4837278106508904</v>
      </c>
      <c r="L3" s="1">
        <v>1188469.4739999999</v>
      </c>
      <c r="M3" s="50">
        <v>351284.87</v>
      </c>
      <c r="N3" s="29"/>
      <c r="O3" s="104"/>
      <c r="P3" s="11" t="s">
        <v>24</v>
      </c>
      <c r="Q3" s="51">
        <f>F16</f>
        <v>886</v>
      </c>
      <c r="R3" s="13">
        <f>H16</f>
        <v>2.9</v>
      </c>
    </row>
    <row customHeight="1" ht="18" r="4" spans="1:18" x14ac:dyDescent="0.15">
      <c r="A4" s="111"/>
      <c r="B4" s="104"/>
      <c r="C4" s="108"/>
      <c r="D4" s="11" t="s">
        <v>25</v>
      </c>
      <c r="E4" s="11">
        <v>61</v>
      </c>
      <c r="F4" s="11">
        <v>72</v>
      </c>
      <c r="G4" s="14">
        <f si="0" t="shared"/>
        <v>11</v>
      </c>
      <c r="H4" s="13">
        <v>4.0608472199406096</v>
      </c>
      <c r="I4" s="11">
        <v>0</v>
      </c>
      <c r="J4" s="11">
        <v>23</v>
      </c>
      <c r="K4" s="13">
        <v>3.1304347826086998</v>
      </c>
      <c r="L4" s="49">
        <v>26647.13803125</v>
      </c>
      <c r="M4" s="50">
        <v>6385.35</v>
      </c>
      <c r="N4" s="29"/>
      <c r="O4" s="104"/>
      <c r="P4" s="11" t="s">
        <v>26</v>
      </c>
      <c r="Q4" s="66">
        <f>F18</f>
        <v>1151</v>
      </c>
      <c r="R4" s="55">
        <f>H18</f>
        <v>2.9422744853698002</v>
      </c>
    </row>
    <row customHeight="1" ht="18" r="5" spans="1:18" x14ac:dyDescent="0.15">
      <c r="A5" s="111"/>
      <c r="B5" s="106" t="s">
        <v>27</v>
      </c>
      <c r="C5" s="106">
        <f>F5+F6+F7</f>
        <v>540</v>
      </c>
      <c r="D5" s="11" t="s">
        <v>28</v>
      </c>
      <c r="E5" s="11">
        <v>579</v>
      </c>
      <c r="F5" s="11">
        <v>459</v>
      </c>
      <c r="G5" s="12">
        <f si="0" t="shared"/>
        <v>-120</v>
      </c>
      <c r="H5" s="13">
        <v>2.99</v>
      </c>
      <c r="I5" s="11">
        <v>18</v>
      </c>
      <c r="J5" s="11">
        <v>103</v>
      </c>
      <c r="K5" s="13">
        <v>4.45</v>
      </c>
      <c r="L5" s="1">
        <v>235199.38</v>
      </c>
      <c r="M5" s="50">
        <v>78567.789999999994</v>
      </c>
      <c r="N5" s="29"/>
      <c r="O5" s="104"/>
      <c r="P5" s="18" t="s">
        <v>29</v>
      </c>
      <c r="Q5" s="67">
        <f>SUM(Q2:Q4)</f>
        <v>5744</v>
      </c>
      <c r="R5" s="68">
        <f>AVERAGE(R2:R4)</f>
        <v>3.0133678205076699</v>
      </c>
    </row>
    <row customHeight="1" ht="18" r="6" spans="1:18" x14ac:dyDescent="0.15">
      <c r="A6" s="111"/>
      <c r="B6" s="107"/>
      <c r="C6" s="107"/>
      <c r="D6" s="11" t="s">
        <v>30</v>
      </c>
      <c r="E6" s="11">
        <v>46</v>
      </c>
      <c r="F6" s="11">
        <v>49</v>
      </c>
      <c r="G6" s="12">
        <f si="0" t="shared"/>
        <v>3</v>
      </c>
      <c r="H6" s="13">
        <v>3.65</v>
      </c>
      <c r="I6" s="11">
        <v>1</v>
      </c>
      <c r="J6" s="11">
        <v>36</v>
      </c>
      <c r="K6" s="13">
        <v>1.36</v>
      </c>
      <c r="L6" s="49">
        <v>8512.82</v>
      </c>
      <c r="M6" s="50">
        <v>2329.86</v>
      </c>
      <c r="N6" s="29"/>
      <c r="O6" s="104" t="s">
        <v>25</v>
      </c>
      <c r="P6" s="11" t="s">
        <v>22</v>
      </c>
      <c r="Q6" s="51">
        <f>F4</f>
        <v>72</v>
      </c>
      <c r="R6" s="13">
        <f>H4</f>
        <v>4.0608472199406096</v>
      </c>
    </row>
    <row customHeight="1" ht="18" r="7" spans="1:18" x14ac:dyDescent="0.15">
      <c r="A7" s="111"/>
      <c r="B7" s="108"/>
      <c r="C7" s="108"/>
      <c r="D7" s="11" t="s">
        <v>31</v>
      </c>
      <c r="E7" s="11">
        <v>61</v>
      </c>
      <c r="F7" s="11">
        <v>32</v>
      </c>
      <c r="G7" s="12">
        <f si="0" t="shared"/>
        <v>-29</v>
      </c>
      <c r="H7" s="13">
        <v>1.48</v>
      </c>
      <c r="I7" s="11">
        <v>3</v>
      </c>
      <c r="J7" s="11">
        <v>39</v>
      </c>
      <c r="K7" s="13">
        <v>0.79</v>
      </c>
      <c r="L7" s="49">
        <v>11849.26</v>
      </c>
      <c r="M7" s="50">
        <v>8014.37</v>
      </c>
      <c r="N7" s="29"/>
      <c r="O7" s="104"/>
      <c r="P7" s="11" t="s">
        <v>26</v>
      </c>
      <c r="Q7" s="66">
        <f>F19</f>
        <v>72</v>
      </c>
      <c r="R7" s="56">
        <f>H19</f>
        <v>2.3912204213253299</v>
      </c>
    </row>
    <row customHeight="1" ht="18" r="8" spans="1:18" x14ac:dyDescent="0.15">
      <c r="A8" s="111"/>
      <c r="B8" s="106" t="s">
        <v>32</v>
      </c>
      <c r="C8" s="106">
        <f>F8+F9+F10+F11</f>
        <v>1486</v>
      </c>
      <c r="D8" s="11" t="s">
        <v>33</v>
      </c>
      <c r="E8" s="11">
        <v>572</v>
      </c>
      <c r="F8" s="11">
        <v>662</v>
      </c>
      <c r="G8" s="14">
        <f si="0" t="shared"/>
        <v>90</v>
      </c>
      <c r="H8" s="13">
        <v>3.6739391035873301</v>
      </c>
      <c r="I8" s="11">
        <v>27</v>
      </c>
      <c r="J8" s="11">
        <v>254</v>
      </c>
      <c r="K8" s="13">
        <v>2.6062992125984201</v>
      </c>
      <c r="L8" s="49">
        <v>172853.03</v>
      </c>
      <c r="M8" s="50">
        <v>47048.42</v>
      </c>
      <c r="N8" s="29"/>
      <c r="O8" s="104"/>
      <c r="P8" s="18" t="s">
        <v>29</v>
      </c>
      <c r="Q8" s="67">
        <f>SUM(Q6:Q7)</f>
        <v>144</v>
      </c>
      <c r="R8" s="68">
        <f>AVERAGE(R6:R7)</f>
        <v>3.2260338206329697</v>
      </c>
    </row>
    <row customHeight="1" ht="18" r="9" spans="1:18" x14ac:dyDescent="0.15">
      <c r="A9" s="111"/>
      <c r="B9" s="107"/>
      <c r="C9" s="107"/>
      <c r="D9" s="11" t="s">
        <v>31</v>
      </c>
      <c r="E9" s="11">
        <v>163</v>
      </c>
      <c r="F9" s="11">
        <v>174</v>
      </c>
      <c r="G9" s="14">
        <f si="0" t="shared"/>
        <v>11</v>
      </c>
      <c r="H9" s="13">
        <v>3.58317114785936</v>
      </c>
      <c r="I9" s="11">
        <v>15</v>
      </c>
      <c r="J9" s="11">
        <v>95</v>
      </c>
      <c r="K9" s="13">
        <v>1.8315789473684201</v>
      </c>
      <c r="L9" s="49">
        <v>51955.48</v>
      </c>
      <c r="M9" s="50">
        <v>14499.86</v>
      </c>
      <c r="N9" s="29"/>
      <c r="O9" s="105" t="s">
        <v>31</v>
      </c>
      <c r="P9" s="11" t="s">
        <v>34</v>
      </c>
      <c r="Q9" s="66">
        <f>F9</f>
        <v>174</v>
      </c>
      <c r="R9" s="65">
        <f>H9</f>
        <v>3.58317114785936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315</v>
      </c>
      <c r="F10" s="11">
        <v>369</v>
      </c>
      <c r="G10" s="14">
        <f si="0" t="shared"/>
        <v>54</v>
      </c>
      <c r="H10" s="13">
        <v>6.4561781071659698</v>
      </c>
      <c r="I10" s="11">
        <v>17</v>
      </c>
      <c r="J10" s="11">
        <v>137</v>
      </c>
      <c r="K10" s="13">
        <v>2.6934306569343098</v>
      </c>
      <c r="L10" s="49">
        <v>217435.04</v>
      </c>
      <c r="M10" s="50">
        <v>33678.6</v>
      </c>
      <c r="N10" s="29"/>
      <c r="O10" s="105"/>
      <c r="P10" s="11" t="s">
        <v>26</v>
      </c>
      <c r="Q10" s="66">
        <f>F20</f>
        <v>222</v>
      </c>
      <c r="R10" s="56">
        <f>H20</f>
        <v>2.3646525274262302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220</v>
      </c>
      <c r="F11" s="11">
        <v>281</v>
      </c>
      <c r="G11" s="14">
        <f si="0" t="shared"/>
        <v>61</v>
      </c>
      <c r="H11" s="13">
        <v>16.102591985191701</v>
      </c>
      <c r="I11" s="11">
        <v>5</v>
      </c>
      <c r="J11" s="11">
        <v>28</v>
      </c>
      <c r="K11" s="13">
        <v>10.035714285714301</v>
      </c>
      <c r="L11" s="1">
        <v>245665.33</v>
      </c>
      <c r="M11" s="50">
        <v>15256.26</v>
      </c>
      <c r="N11" s="29"/>
      <c r="O11" s="105"/>
      <c r="P11" s="11" t="s">
        <v>37</v>
      </c>
      <c r="Q11" s="69">
        <f>F25</f>
        <v>159</v>
      </c>
      <c r="R11" s="65">
        <f>H25</f>
        <v>2.48</v>
      </c>
    </row>
    <row customHeight="1" ht="18" r="12" spans="1:18" x14ac:dyDescent="0.15">
      <c r="A12" s="111"/>
      <c r="B12" s="106" t="s">
        <v>38</v>
      </c>
      <c r="C12" s="106">
        <f>F12+F13</f>
        <v>432</v>
      </c>
      <c r="D12" s="11" t="s">
        <v>39</v>
      </c>
      <c r="E12" s="11">
        <v>249</v>
      </c>
      <c r="F12" s="11">
        <v>360</v>
      </c>
      <c r="G12" s="12">
        <f si="0" t="shared"/>
        <v>111</v>
      </c>
      <c r="H12" s="16">
        <v>3.9994757752758598</v>
      </c>
      <c r="I12" s="11">
        <v>10</v>
      </c>
      <c r="J12" s="11">
        <v>56</v>
      </c>
      <c r="K12" s="13">
        <v>6.4285714285714297</v>
      </c>
      <c r="L12" s="49">
        <v>176554.06236000001</v>
      </c>
      <c r="M12" s="50">
        <v>44144.300973500001</v>
      </c>
      <c r="N12" s="29"/>
      <c r="O12" s="105"/>
      <c r="P12" s="11" t="s">
        <v>40</v>
      </c>
      <c r="Q12" s="69">
        <f>F7</f>
        <v>32</v>
      </c>
      <c r="R12" s="65">
        <f>H7</f>
        <v>1.48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50</v>
      </c>
      <c r="F13" s="11">
        <v>72</v>
      </c>
      <c r="G13" s="12">
        <f si="0" t="shared"/>
        <v>22</v>
      </c>
      <c r="H13" s="16">
        <v>3.1301268228293799</v>
      </c>
      <c r="I13" s="11">
        <v>3</v>
      </c>
      <c r="J13" s="11">
        <v>13</v>
      </c>
      <c r="K13" s="13">
        <v>5.5384615384615401</v>
      </c>
      <c r="L13" s="49">
        <v>35649.189599999998</v>
      </c>
      <c r="M13" s="50">
        <v>11389.055976899999</v>
      </c>
      <c r="N13" s="29"/>
      <c r="O13" s="105"/>
      <c r="P13" s="18" t="s">
        <v>29</v>
      </c>
      <c r="Q13" s="51">
        <f>SUM(Q9:Q12)</f>
        <v>587</v>
      </c>
      <c r="R13" s="68">
        <f>AVERAGE(R9:R11)</f>
        <v>2.8092745584285304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7910</v>
      </c>
      <c r="D14" s="18"/>
      <c r="E14" s="18">
        <f si="1" t="shared"/>
        <v>7201</v>
      </c>
      <c r="F14" s="18">
        <f si="1" t="shared"/>
        <v>7910</v>
      </c>
      <c r="G14" s="19">
        <f si="1" t="shared"/>
        <v>709</v>
      </c>
      <c r="H14" s="20"/>
      <c r="I14" s="18">
        <f>SUM(I3:I13)</f>
        <v>167</v>
      </c>
      <c r="J14" s="18">
        <f>SUM(J2:J13)</f>
        <v>1940</v>
      </c>
      <c r="K14" s="20"/>
      <c r="L14" s="72">
        <f>SUM(L2:L13)</f>
        <v>2897436.2456579171</v>
      </c>
      <c r="M14" s="58">
        <f>SUM(M2:M13)</f>
        <v>750379.45295040007</v>
      </c>
      <c r="N14" s="29"/>
      <c r="O14" s="104" t="s">
        <v>33</v>
      </c>
      <c r="P14" s="11" t="s">
        <v>34</v>
      </c>
      <c r="Q14" s="69">
        <f>F8</f>
        <v>662</v>
      </c>
      <c r="R14" s="65">
        <f>H8</f>
        <v>3.6739391035873301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162</v>
      </c>
      <c r="R15" s="59">
        <f>H21</f>
        <v>2.6953389963305101</v>
      </c>
    </row>
    <row customHeight="1" ht="18" r="16" spans="1:18" x14ac:dyDescent="0.15">
      <c r="A16" s="110">
        <v>43406</v>
      </c>
      <c r="B16" s="102" t="s">
        <v>41</v>
      </c>
      <c r="C16" s="102">
        <f>F16+F17</f>
        <v>1079</v>
      </c>
      <c r="D16" s="11" t="s">
        <v>21</v>
      </c>
      <c r="E16" s="21">
        <v>819</v>
      </c>
      <c r="F16" s="21">
        <v>886</v>
      </c>
      <c r="G16" s="12">
        <f ref="G16:G27" si="2" t="shared">F16-E16</f>
        <v>67</v>
      </c>
      <c r="H16" s="13">
        <v>2.9</v>
      </c>
      <c r="I16" s="11"/>
      <c r="J16" s="11">
        <v>127</v>
      </c>
      <c r="K16" s="13">
        <v>7</v>
      </c>
      <c r="L16" s="49">
        <v>240694.92800000001</v>
      </c>
      <c r="M16" s="50">
        <v>84304.584607215002</v>
      </c>
      <c r="N16" s="29"/>
      <c r="O16" s="104"/>
      <c r="P16" s="11" t="s">
        <v>37</v>
      </c>
      <c r="Q16" s="69">
        <f>F24</f>
        <v>169</v>
      </c>
      <c r="R16" s="65">
        <f>H24</f>
        <v>3.11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198</v>
      </c>
      <c r="F17" s="21">
        <v>193</v>
      </c>
      <c r="G17" s="12">
        <f si="2" t="shared"/>
        <v>-5</v>
      </c>
      <c r="H17" s="13">
        <v>3</v>
      </c>
      <c r="I17" s="11"/>
      <c r="J17" s="11">
        <v>46</v>
      </c>
      <c r="K17" s="13">
        <v>4.2</v>
      </c>
      <c r="L17" s="49">
        <v>63346.9473</v>
      </c>
      <c r="M17" s="50">
        <v>21496.417085253001</v>
      </c>
      <c r="N17" s="29"/>
      <c r="O17" s="104"/>
      <c r="P17" s="18" t="s">
        <v>29</v>
      </c>
      <c r="Q17" s="51">
        <f>SUM(Q14:Q16)</f>
        <v>993</v>
      </c>
      <c r="R17" s="68">
        <f>AVERAGE(R14:R16)</f>
        <v>3.15975936663928</v>
      </c>
    </row>
    <row customHeight="1" ht="18" r="18" spans="1:19" x14ac:dyDescent="0.15">
      <c r="A18" s="111"/>
      <c r="B18" s="102" t="s">
        <v>42</v>
      </c>
      <c r="C18" s="102">
        <f>SUM(F18:F22)</f>
        <v>2362</v>
      </c>
      <c r="D18" s="11" t="s">
        <v>21</v>
      </c>
      <c r="E18" s="21">
        <v>1050</v>
      </c>
      <c r="F18" s="21">
        <v>1151</v>
      </c>
      <c r="G18" s="12">
        <f si="2" t="shared"/>
        <v>101</v>
      </c>
      <c r="H18" s="13">
        <v>2.9422744853698002</v>
      </c>
      <c r="I18" s="11">
        <v>18</v>
      </c>
      <c r="J18" s="11">
        <v>148</v>
      </c>
      <c r="K18" s="13">
        <v>7.7635135135135096</v>
      </c>
      <c r="L18" s="49">
        <v>340133.282215507</v>
      </c>
      <c r="M18" s="89">
        <v>115602.15877437301</v>
      </c>
      <c r="N18" s="29"/>
      <c r="O18" s="104" t="s">
        <v>28</v>
      </c>
      <c r="P18" s="11" t="s">
        <v>40</v>
      </c>
      <c r="Q18" s="67">
        <f>F5</f>
        <v>459</v>
      </c>
      <c r="R18" s="13">
        <f>H5</f>
        <v>2.99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90</v>
      </c>
      <c r="F19" s="21">
        <v>72</v>
      </c>
      <c r="G19" s="14">
        <f si="2" t="shared"/>
        <v>-18</v>
      </c>
      <c r="H19" s="13">
        <v>2.3912204213253299</v>
      </c>
      <c r="I19" s="11">
        <v>18</v>
      </c>
      <c r="J19" s="11">
        <v>33</v>
      </c>
      <c r="K19" s="13">
        <v>2.1818181818181799</v>
      </c>
      <c r="L19" s="11">
        <v>31123.165851489499</v>
      </c>
      <c r="M19" s="76">
        <v>13015.598885793899</v>
      </c>
      <c r="N19" s="29"/>
      <c r="O19" s="104"/>
      <c r="P19" s="11" t="s">
        <v>43</v>
      </c>
      <c r="Q19" s="67">
        <f>F13</f>
        <v>72</v>
      </c>
      <c r="R19" s="13">
        <f>H13</f>
        <v>3.1301268228293799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237</v>
      </c>
      <c r="F20" s="21">
        <v>222</v>
      </c>
      <c r="G20" s="14">
        <f si="2" t="shared"/>
        <v>-15</v>
      </c>
      <c r="H20" s="13">
        <v>2.3646525274262302</v>
      </c>
      <c r="I20" s="11">
        <v>17</v>
      </c>
      <c r="J20" s="11">
        <v>84</v>
      </c>
      <c r="K20" s="13">
        <v>2.63095238095238</v>
      </c>
      <c r="L20" s="49">
        <v>65433.031218529701</v>
      </c>
      <c r="M20" s="76">
        <v>27671.309192200599</v>
      </c>
      <c r="N20" s="29"/>
      <c r="O20" s="104"/>
      <c r="P20" s="11" t="s">
        <v>37</v>
      </c>
      <c r="Q20" s="70">
        <f>F23</f>
        <v>130</v>
      </c>
      <c r="R20" s="65">
        <f>H23</f>
        <v>3.87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120</v>
      </c>
      <c r="F21" s="21">
        <v>162</v>
      </c>
      <c r="G21" s="14">
        <f si="2" t="shared"/>
        <v>42</v>
      </c>
      <c r="H21" s="13">
        <v>2.6953389963305101</v>
      </c>
      <c r="I21" s="11">
        <v>17</v>
      </c>
      <c r="J21" s="11">
        <v>31</v>
      </c>
      <c r="K21" s="13">
        <v>5.1935483870967696</v>
      </c>
      <c r="L21" s="49">
        <v>36517.901748542899</v>
      </c>
      <c r="M21" s="76">
        <v>13548.5376044568</v>
      </c>
      <c r="N21" s="29"/>
      <c r="O21" s="104"/>
      <c r="P21" s="18" t="s">
        <v>29</v>
      </c>
      <c r="Q21" s="67">
        <f>Q20+Q19+Q18</f>
        <v>661</v>
      </c>
      <c r="R21" s="68">
        <f>AVERAGE(R18:R20)</f>
        <v>3.3300422742764604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722</v>
      </c>
      <c r="F22" s="21">
        <v>755</v>
      </c>
      <c r="G22" s="12">
        <f si="2" t="shared"/>
        <v>33</v>
      </c>
      <c r="H22" s="13">
        <v>2.7080295590338102</v>
      </c>
      <c r="I22" s="11">
        <v>25</v>
      </c>
      <c r="J22" s="11">
        <v>182</v>
      </c>
      <c r="K22" s="13">
        <v>4.1483516483516496</v>
      </c>
      <c r="L22" s="49">
        <v>233493.62553998499</v>
      </c>
      <c r="M22" s="76">
        <v>86222.701949860697</v>
      </c>
      <c r="N22" s="29"/>
      <c r="O22" s="106" t="s">
        <v>20</v>
      </c>
      <c r="P22" s="11" t="s">
        <v>44</v>
      </c>
      <c r="Q22" s="69">
        <f>F2</f>
        <v>1673</v>
      </c>
      <c r="R22" s="13">
        <f>H2</f>
        <v>3.8223494328964498</v>
      </c>
    </row>
    <row customHeight="1" ht="18" r="23" spans="1:19" x14ac:dyDescent="0.15">
      <c r="A23" s="111"/>
      <c r="B23" s="102" t="s">
        <v>45</v>
      </c>
      <c r="C23" s="102">
        <f>SUM(F23:F26)</f>
        <v>538</v>
      </c>
      <c r="D23" s="22" t="s">
        <v>28</v>
      </c>
      <c r="E23" s="11">
        <v>28</v>
      </c>
      <c r="F23" s="11">
        <v>130</v>
      </c>
      <c r="G23" s="14">
        <f si="2" t="shared"/>
        <v>102</v>
      </c>
      <c r="H23" s="65">
        <v>3.87</v>
      </c>
      <c r="I23" s="11">
        <v>5</v>
      </c>
      <c r="J23" s="11">
        <v>36</v>
      </c>
      <c r="K23" s="13">
        <v>3.6111111111111098</v>
      </c>
      <c r="L23" s="49">
        <v>61105.332075500002</v>
      </c>
      <c r="M23" s="50">
        <v>14936.78</v>
      </c>
      <c r="N23" s="29"/>
      <c r="O23" s="107"/>
      <c r="P23" s="23" t="s">
        <v>26</v>
      </c>
      <c r="Q23" s="69">
        <f>F22</f>
        <v>755</v>
      </c>
      <c r="R23" s="13">
        <f>H22</f>
        <v>2.7080295590338102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199</v>
      </c>
      <c r="F24" s="11">
        <v>169</v>
      </c>
      <c r="G24" s="12">
        <f si="2" t="shared"/>
        <v>-30</v>
      </c>
      <c r="H24" s="65">
        <v>3.11</v>
      </c>
      <c r="I24" s="11">
        <v>14</v>
      </c>
      <c r="J24" s="11">
        <v>70</v>
      </c>
      <c r="K24" s="13">
        <v>2.4142857142857101</v>
      </c>
      <c r="L24" s="49">
        <v>52799.034599999999</v>
      </c>
      <c r="M24" s="50">
        <v>17011.18</v>
      </c>
      <c r="N24" s="29"/>
      <c r="O24" s="107"/>
      <c r="P24" s="23" t="s">
        <v>24</v>
      </c>
      <c r="Q24" s="69">
        <f>F17</f>
        <v>193</v>
      </c>
      <c r="R24" s="13">
        <f>H17</f>
        <v>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168</v>
      </c>
      <c r="F25" s="11">
        <v>159</v>
      </c>
      <c r="G25" s="12">
        <f si="2" t="shared"/>
        <v>-9</v>
      </c>
      <c r="H25" s="65">
        <v>2.48</v>
      </c>
      <c r="I25" s="11">
        <v>15</v>
      </c>
      <c r="J25" s="11">
        <v>33</v>
      </c>
      <c r="K25" s="13">
        <v>4.8181818181818201</v>
      </c>
      <c r="L25" s="49">
        <v>45995.742918650001</v>
      </c>
      <c r="M25" s="50">
        <v>17954.02</v>
      </c>
      <c r="N25" s="29"/>
      <c r="O25" s="107"/>
      <c r="P25" s="23" t="s">
        <v>46</v>
      </c>
      <c r="Q25" s="69">
        <f>F27</f>
        <v>152</v>
      </c>
      <c r="R25" s="13">
        <f>H27</f>
        <v>3.9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117</v>
      </c>
      <c r="F26" s="11">
        <v>80</v>
      </c>
      <c r="G26" s="12">
        <f si="2" t="shared"/>
        <v>-37</v>
      </c>
      <c r="H26" s="75">
        <v>1.56</v>
      </c>
      <c r="I26" s="11">
        <v>11</v>
      </c>
      <c r="J26" s="11">
        <v>39</v>
      </c>
      <c r="K26" s="53">
        <v>2.0512820512820502</v>
      </c>
      <c r="L26" s="49">
        <v>21842.091758918999</v>
      </c>
      <c r="M26" s="50">
        <v>13674.46</v>
      </c>
      <c r="N26" s="29"/>
      <c r="O26" s="108"/>
      <c r="P26" s="18" t="s">
        <v>29</v>
      </c>
      <c r="Q26" s="51">
        <f>SUM(Q22:Q25)</f>
        <v>2773</v>
      </c>
      <c r="R26" s="71">
        <f>AVERAGE(R22:R25)</f>
        <v>3.357594747982565</v>
      </c>
    </row>
    <row customHeight="1" ht="18" r="27" spans="1:19" x14ac:dyDescent="0.15">
      <c r="A27" s="111"/>
      <c r="B27" s="23" t="s">
        <v>48</v>
      </c>
      <c r="C27" s="23">
        <f>F27</f>
        <v>152</v>
      </c>
      <c r="D27" s="22" t="s">
        <v>20</v>
      </c>
      <c r="E27" s="11">
        <v>106</v>
      </c>
      <c r="F27" s="11">
        <v>152</v>
      </c>
      <c r="G27" s="12">
        <f si="2" t="shared"/>
        <v>46</v>
      </c>
      <c r="H27" s="53">
        <v>3.9</v>
      </c>
      <c r="I27" s="11">
        <v>8</v>
      </c>
      <c r="J27" s="11">
        <v>67</v>
      </c>
      <c r="K27" s="53">
        <v>2.2686567164179099</v>
      </c>
      <c r="L27" s="49">
        <v>51985.724699999999</v>
      </c>
      <c r="M27" s="50">
        <v>13702.6249726395</v>
      </c>
      <c r="N27" s="29"/>
      <c r="O27" s="11" t="s">
        <v>49</v>
      </c>
      <c r="P27" s="11" t="s">
        <v>43</v>
      </c>
      <c r="Q27" s="11">
        <f>F12</f>
        <v>360</v>
      </c>
      <c r="R27" s="13">
        <f>H12</f>
        <v>3.9994757752758598</v>
      </c>
    </row>
    <row customHeight="1" ht="18" r="28" spans="1:19" x14ac:dyDescent="0.15">
      <c r="A28" s="111"/>
      <c r="B28" s="18"/>
      <c r="C28" s="18">
        <f ref="C28:G28" si="3" t="shared">SUM(C16:C27)</f>
        <v>4131</v>
      </c>
      <c r="D28" s="18"/>
      <c r="E28" s="18">
        <f si="3" t="shared"/>
        <v>3854</v>
      </c>
      <c r="F28" s="18">
        <f si="3" t="shared"/>
        <v>4131</v>
      </c>
      <c r="G28" s="24">
        <f si="3" t="shared"/>
        <v>277</v>
      </c>
      <c r="H28" s="20"/>
      <c r="I28" s="57">
        <f ref="I28:M28" si="4" t="shared">SUM(I16:I27)</f>
        <v>148</v>
      </c>
      <c r="J28" s="57">
        <f si="4" t="shared"/>
        <v>896</v>
      </c>
      <c r="K28" s="20"/>
      <c r="L28" s="58">
        <f>SUM(L16:L27)</f>
        <v>1244470.8079271228</v>
      </c>
      <c r="M28" s="58">
        <f si="4" t="shared"/>
        <v>439140.37307179254</v>
      </c>
      <c r="N28" s="29"/>
      <c r="O28" s="101" t="s">
        <v>30</v>
      </c>
      <c r="P28" s="11" t="s">
        <v>40</v>
      </c>
      <c r="Q28" s="51">
        <f>F6</f>
        <v>49</v>
      </c>
      <c r="R28" s="13">
        <f>H7</f>
        <v>1.48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11055</v>
      </c>
      <c r="F29" s="25">
        <f si="5" t="shared"/>
        <v>12041</v>
      </c>
      <c r="G29" s="26">
        <f si="5" t="shared"/>
        <v>986</v>
      </c>
      <c r="H29" s="13"/>
      <c r="I29" s="60">
        <f ref="I29:M29" si="6" t="shared">I28+I14</f>
        <v>315</v>
      </c>
      <c r="J29" s="60">
        <f si="6" t="shared"/>
        <v>2836</v>
      </c>
      <c r="K29" s="13"/>
      <c r="L29" s="50">
        <f>L28+L14</f>
        <v>4141907.0535850399</v>
      </c>
      <c r="M29" s="50">
        <f si="6" t="shared"/>
        <v>1189519.8260221926</v>
      </c>
      <c r="N29" s="29"/>
      <c r="O29" s="101"/>
      <c r="P29" s="11" t="s">
        <v>37</v>
      </c>
      <c r="Q29" s="51">
        <f>F26</f>
        <v>80</v>
      </c>
      <c r="R29" s="11">
        <f>H26</f>
        <v>1.56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6.4561781071659698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281</v>
      </c>
      <c r="R31" s="65">
        <f>H11</f>
        <v>16.102591985191701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12041</v>
      </c>
      <c r="R32" s="1">
        <f>R31+R28+R27+R24+R23+R22+R30+R20+R19+R18+R16+R15+R14+R11+R10+R9+R7+R6+R4+R3+R2+R25+R29</f>
        <v>86.418024560385547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86.418024560385547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{D1BDE8BC-770A-48B7-BD4C-1D5D1400D417}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{685985AD-115D-41D6-B36A-B78387BD51A0}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{06322DD6-9A15-4EA1-8380-C270A20DA541}</x14:id>
        </ext>
      </extLst>
    </cfRule>
  </conditionalFormatting>
  <conditionalFormatting sqref="R30">
    <cfRule aboveAverage="0" dxfId="469" priority="15" type="aboveAverage"/>
    <cfRule dxfId="468" priority="16" type="aboveAverage"/>
  </conditionalFormatting>
  <conditionalFormatting sqref="R31">
    <cfRule aboveAverage="0" dxfId="467" priority="1" type="aboveAverage"/>
    <cfRule dxfId="466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{18A9D3DA-316D-4E31-B64F-EA678D49F577}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{9A3B8D5E-3EEC-48FD-B0DF-A28A05D9EFF1}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{41FBCCC7-54B4-4B0A-BC4C-4AAB0CDEE95A}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{D6BC84E2-56AE-4F0E-8AF1-EB786F9D3068}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{9BC2A471-C41A-48D6-B8AB-96318F8A7041}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{7490443B-DB08-4339-9508-8D7655BBC8BF}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{B98243D1-8D5E-464D-874C-69D7B17F73CA}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{8DAD8953-B44F-4ACB-860D-60FC7A83764C}</x14:id>
        </ext>
      </extLst>
    </cfRule>
  </conditionalFormatting>
  <conditionalFormatting sqref="R3:R4">
    <cfRule aboveAverage="0" dxfId="465" priority="23" type="aboveAverage"/>
    <cfRule dxfId="464" priority="24" type="aboveAverage"/>
  </conditionalFormatting>
  <conditionalFormatting sqref="R6:R7">
    <cfRule aboveAverage="0" dxfId="463" priority="21" type="aboveAverage"/>
    <cfRule dxfId="462" priority="22" type="aboveAverage"/>
  </conditionalFormatting>
  <conditionalFormatting sqref="R9:R12">
    <cfRule aboveAverage="0" dxfId="461" priority="17" type="aboveAverage"/>
    <cfRule dxfId="460" priority="18" type="aboveAverage"/>
  </conditionalFormatting>
  <conditionalFormatting sqref="R14:R16">
    <cfRule aboveAverage="0" dxfId="459" priority="19" type="aboveAverage"/>
    <cfRule dxfId="458" priority="20" type="aboveAverage"/>
  </conditionalFormatting>
  <conditionalFormatting sqref="R18:R21">
    <cfRule aboveAverage="0" dxfId="457" priority="13" type="aboveAverage"/>
    <cfRule dxfId="456" priority="14" type="aboveAverage"/>
  </conditionalFormatting>
  <conditionalFormatting sqref="R22:R25">
    <cfRule aboveAverage="0" dxfId="455" priority="27" type="aboveAverage"/>
    <cfRule dxfId="454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{87E578EA-4423-48AD-AAC1-499F0C3F8FE1}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1BDE8BC-770A-48B7-BD4C-1D5D1400D41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985AD-115D-41D6-B36A-B78387BD51A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6322DD6-9A15-4EA1-8380-C270A20DA5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A9D3DA-316D-4E31-B64F-EA678D49F57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A3B8D5E-3EEC-48FD-B0DF-A28A05D9EFF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1FBCCC7-54B4-4B0A-BC4C-4AAB0CDEE9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6BC84E2-56AE-4F0E-8AF1-EB786F9D306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BC2A471-C41A-48D6-B8AB-96318F8A70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490443B-DB08-4339-9508-8D7655BBC8B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98243D1-8D5E-464D-874C-69D7B17F73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AD8953-B44F-4ACB-860D-60FC7A83764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7E578EA-4423-48AD-AAC1-499F0C3F8FE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58"/>
  <sheetViews>
    <sheetView workbookViewId="0">
      <selection activeCell="C2" sqref="C2:C1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43431</v>
      </c>
      <c r="B2" s="11" t="s">
        <v>19</v>
      </c>
      <c r="C2" s="11">
        <f>F2</f>
        <v>905</v>
      </c>
      <c r="D2" s="11" t="s">
        <v>20</v>
      </c>
      <c r="E2" s="11">
        <v>988</v>
      </c>
      <c r="F2" s="11">
        <v>905</v>
      </c>
      <c r="G2" s="12">
        <f ref="G2:G14" si="0" t="shared">F2-E2</f>
        <v>-83</v>
      </c>
      <c r="H2" s="13">
        <v>4.0775703905134399</v>
      </c>
      <c r="I2" s="21">
        <v>39</v>
      </c>
      <c r="J2" s="21">
        <v>454</v>
      </c>
      <c r="K2" s="13">
        <v>1.99339207048458</v>
      </c>
      <c r="L2" s="49">
        <v>282742.89</v>
      </c>
      <c r="M2" s="50">
        <v>69341.02</v>
      </c>
      <c r="N2" s="29"/>
      <c r="O2" s="104" t="s">
        <v>21</v>
      </c>
      <c r="P2" s="11" t="s">
        <v>22</v>
      </c>
      <c r="Q2" s="51">
        <f>F3</f>
        <v>3567</v>
      </c>
      <c r="R2" s="65">
        <f>H3</f>
        <v>3.4137416249275598</v>
      </c>
    </row>
    <row customFormat="1" customHeight="1" ht="18" r="3" s="1" spans="1:18" x14ac:dyDescent="0.15">
      <c r="A3" s="111"/>
      <c r="B3" s="104" t="s">
        <v>23</v>
      </c>
      <c r="C3" s="106">
        <f>F3+F4</f>
        <v>3771</v>
      </c>
      <c r="D3" s="11" t="s">
        <v>21</v>
      </c>
      <c r="E3" s="11">
        <v>3457</v>
      </c>
      <c r="F3" s="11">
        <v>3567</v>
      </c>
      <c r="G3" s="14">
        <f si="0" t="shared"/>
        <v>110</v>
      </c>
      <c r="H3" s="13">
        <v>3.4137416249275598</v>
      </c>
      <c r="I3" s="11">
        <v>69</v>
      </c>
      <c r="J3" s="11">
        <v>667</v>
      </c>
      <c r="K3" s="13">
        <v>5.3478260869565197</v>
      </c>
      <c r="L3" s="1">
        <v>1132150.1292999999</v>
      </c>
      <c r="M3" s="50">
        <v>331644.93792761001</v>
      </c>
      <c r="N3" s="41"/>
      <c r="O3" s="104"/>
      <c r="P3" s="11" t="s">
        <v>24</v>
      </c>
      <c r="Q3" s="51">
        <f>F17</f>
        <v>796</v>
      </c>
      <c r="R3" s="13">
        <f>H17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139</v>
      </c>
      <c r="F4" s="11">
        <v>204</v>
      </c>
      <c r="G4" s="14">
        <f si="0" t="shared"/>
        <v>65</v>
      </c>
      <c r="H4" s="13">
        <v>4.6221917724739496</v>
      </c>
      <c r="I4" s="11">
        <v>0</v>
      </c>
      <c r="J4" s="11">
        <v>39</v>
      </c>
      <c r="K4" s="13">
        <v>5.2307692307692299</v>
      </c>
      <c r="L4" s="49">
        <v>76710.865316249794</v>
      </c>
      <c r="M4" s="50">
        <v>16596.21</v>
      </c>
      <c r="N4" s="41"/>
      <c r="O4" s="104"/>
      <c r="P4" s="11" t="s">
        <v>26</v>
      </c>
      <c r="Q4" s="66">
        <f>F19</f>
        <v>580</v>
      </c>
      <c r="R4" s="55">
        <f>H19</f>
        <v>2.8742877310992601</v>
      </c>
    </row>
    <row customFormat="1" customHeight="1" ht="18" r="5" s="1" spans="1:18" x14ac:dyDescent="0.15">
      <c r="A5" s="111"/>
      <c r="B5" s="106" t="s">
        <v>27</v>
      </c>
      <c r="C5" s="106">
        <f>F5+F6+F7</f>
        <v>408</v>
      </c>
      <c r="D5" s="11" t="s">
        <v>28</v>
      </c>
      <c r="E5" s="11">
        <v>400</v>
      </c>
      <c r="F5" s="11">
        <v>299</v>
      </c>
      <c r="G5" s="12">
        <f si="0" t="shared"/>
        <v>-101</v>
      </c>
      <c r="H5" s="13">
        <v>2.88</v>
      </c>
      <c r="I5" s="11">
        <v>12</v>
      </c>
      <c r="J5" s="11">
        <v>103</v>
      </c>
      <c r="K5" s="13">
        <v>1.93</v>
      </c>
      <c r="L5" s="1">
        <v>140881.34</v>
      </c>
      <c r="M5" s="50">
        <v>48954.93</v>
      </c>
      <c r="N5" s="29"/>
      <c r="O5" s="104"/>
      <c r="P5" s="18" t="s">
        <v>29</v>
      </c>
      <c r="Q5" s="67">
        <f>SUM(Q2:Q4)</f>
        <v>4943</v>
      </c>
      <c r="R5" s="68">
        <f>AVERAGE(R2:R4)</f>
        <v>3.0960097853422734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73</v>
      </c>
      <c r="F6" s="11">
        <v>84</v>
      </c>
      <c r="G6" s="12">
        <f si="0" t="shared"/>
        <v>11</v>
      </c>
      <c r="H6" s="13">
        <v>1.47</v>
      </c>
      <c r="I6" s="11">
        <v>5</v>
      </c>
      <c r="J6" s="11">
        <v>30</v>
      </c>
      <c r="K6" s="13">
        <v>2.8</v>
      </c>
      <c r="L6" s="49">
        <v>12587.69</v>
      </c>
      <c r="M6" s="50">
        <v>8573.51</v>
      </c>
      <c r="N6" s="29"/>
      <c r="O6" s="104" t="s">
        <v>25</v>
      </c>
      <c r="P6" s="11" t="s">
        <v>22</v>
      </c>
      <c r="Q6" s="51">
        <f>F4</f>
        <v>204</v>
      </c>
      <c r="R6" s="13">
        <f>H4</f>
        <v>4.6221917724739496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12</v>
      </c>
      <c r="F7" s="11">
        <v>25</v>
      </c>
      <c r="G7" s="12">
        <f si="0" t="shared"/>
        <v>13</v>
      </c>
      <c r="H7" s="13">
        <v>2.1800000000000002</v>
      </c>
      <c r="I7" s="11">
        <v>0</v>
      </c>
      <c r="J7" s="11">
        <v>22</v>
      </c>
      <c r="K7" s="13">
        <v>1.1399999999999999</v>
      </c>
      <c r="L7" s="49">
        <v>8536.3799999999992</v>
      </c>
      <c r="M7" s="50">
        <v>3923.85</v>
      </c>
      <c r="O7" s="104"/>
      <c r="P7" s="11" t="s">
        <v>26</v>
      </c>
      <c r="Q7" s="66">
        <f>F20</f>
        <v>62</v>
      </c>
      <c r="R7" s="56">
        <f>H20</f>
        <v>4.6690342464583496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1134</v>
      </c>
      <c r="D8" s="11" t="s">
        <v>33</v>
      </c>
      <c r="E8" s="11">
        <v>778</v>
      </c>
      <c r="F8" s="11">
        <v>630</v>
      </c>
      <c r="G8" s="14">
        <f si="0" t="shared"/>
        <v>-148</v>
      </c>
      <c r="H8" s="13">
        <v>3.8292579939603399</v>
      </c>
      <c r="I8" s="11">
        <v>31</v>
      </c>
      <c r="J8" s="11">
        <v>238</v>
      </c>
      <c r="K8" s="13">
        <v>2.6470588235294099</v>
      </c>
      <c r="L8" s="49">
        <v>173847.93</v>
      </c>
      <c r="M8" s="50">
        <v>45399.9</v>
      </c>
      <c r="N8" s="29"/>
      <c r="O8" s="104"/>
      <c r="P8" s="18" t="s">
        <v>29</v>
      </c>
      <c r="Q8" s="67">
        <f>SUM(Q6:Q7)</f>
        <v>266</v>
      </c>
      <c r="R8" s="68">
        <f>AVERAGE(R6:R7)</f>
        <v>4.6456130094661496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302</v>
      </c>
      <c r="F9" s="11">
        <v>226</v>
      </c>
      <c r="G9" s="14">
        <f si="0" t="shared"/>
        <v>-76</v>
      </c>
      <c r="H9" s="13">
        <v>3.2634755183143498</v>
      </c>
      <c r="I9" s="11">
        <v>28</v>
      </c>
      <c r="J9" s="11">
        <v>107</v>
      </c>
      <c r="K9" s="13">
        <v>2.1121495327102799</v>
      </c>
      <c r="L9" s="49">
        <v>64784.46</v>
      </c>
      <c r="M9" s="50">
        <v>19851.37</v>
      </c>
      <c r="N9" s="29"/>
      <c r="O9" s="105" t="s">
        <v>31</v>
      </c>
      <c r="P9" s="11" t="s">
        <v>34</v>
      </c>
      <c r="Q9" s="66">
        <f>F9</f>
        <v>226</v>
      </c>
      <c r="R9" s="65">
        <f>H9</f>
        <v>3.2634755183143498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244</v>
      </c>
      <c r="F10" s="11">
        <v>142</v>
      </c>
      <c r="G10" s="14">
        <f si="0" t="shared"/>
        <v>-102</v>
      </c>
      <c r="H10" s="13">
        <v>6.1976790090407796</v>
      </c>
      <c r="I10" s="11">
        <v>17</v>
      </c>
      <c r="J10" s="11">
        <v>82</v>
      </c>
      <c r="K10" s="13">
        <v>1.73170731707317</v>
      </c>
      <c r="L10" s="49">
        <v>82420.639999999999</v>
      </c>
      <c r="M10" s="50">
        <v>13298.63</v>
      </c>
      <c r="N10" s="29"/>
      <c r="O10" s="105"/>
      <c r="P10" s="11" t="s">
        <v>26</v>
      </c>
      <c r="Q10" s="66">
        <f>F21</f>
        <v>241</v>
      </c>
      <c r="R10" s="56">
        <f>H21</f>
        <v>2.7202391308631402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163</v>
      </c>
      <c r="F11" s="11">
        <v>136</v>
      </c>
      <c r="G11" s="14">
        <f si="0" t="shared"/>
        <v>-27</v>
      </c>
      <c r="H11" s="13">
        <v>8.9132091097308503</v>
      </c>
      <c r="I11" s="11">
        <v>3</v>
      </c>
      <c r="J11" s="11">
        <v>32</v>
      </c>
      <c r="K11" s="13">
        <v>4.25</v>
      </c>
      <c r="L11" s="1">
        <v>71033.820000000007</v>
      </c>
      <c r="M11" s="50">
        <v>7969.5</v>
      </c>
      <c r="N11" s="29"/>
      <c r="O11" s="105"/>
      <c r="P11" s="11" t="s">
        <v>37</v>
      </c>
      <c r="Q11" s="69">
        <f>F26</f>
        <v>64</v>
      </c>
      <c r="R11" s="65">
        <f>H26</f>
        <v>2.7812919662875002</v>
      </c>
    </row>
    <row customFormat="1" customHeight="1" ht="18" r="12" s="1" spans="1:18" x14ac:dyDescent="0.15">
      <c r="A12" s="111"/>
      <c r="B12" s="106" t="s">
        <v>38</v>
      </c>
      <c r="C12" s="106">
        <f>F12+F13</f>
        <v>360</v>
      </c>
      <c r="D12" s="11" t="s">
        <v>39</v>
      </c>
      <c r="E12" s="11">
        <v>402</v>
      </c>
      <c r="F12" s="11">
        <v>336</v>
      </c>
      <c r="G12" s="12">
        <f si="0" t="shared"/>
        <v>-66</v>
      </c>
      <c r="H12" s="16">
        <v>2.62434120133695</v>
      </c>
      <c r="I12" s="51">
        <v>6</v>
      </c>
      <c r="J12" s="51">
        <v>54</v>
      </c>
      <c r="K12" s="13">
        <v>6.2222222222222197</v>
      </c>
      <c r="L12" s="52">
        <v>150740.05859999999</v>
      </c>
      <c r="M12" s="50">
        <v>57439.199797346002</v>
      </c>
      <c r="N12" s="29"/>
      <c r="O12" s="105"/>
      <c r="P12" s="11" t="s">
        <v>40</v>
      </c>
      <c r="Q12" s="69">
        <f>F7</f>
        <v>25</v>
      </c>
      <c r="R12" s="65">
        <f>H7</f>
        <v>2.1800000000000002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48</v>
      </c>
      <c r="F13" s="11">
        <v>24</v>
      </c>
      <c r="G13" s="12">
        <f si="0" t="shared"/>
        <v>-24</v>
      </c>
      <c r="H13" s="16">
        <v>2.0263310075282401</v>
      </c>
      <c r="I13" s="51">
        <v>8</v>
      </c>
      <c r="J13" s="51">
        <v>20</v>
      </c>
      <c r="K13" s="13">
        <v>1.2</v>
      </c>
      <c r="L13" s="17">
        <v>11506.0191115</v>
      </c>
      <c r="M13" s="50">
        <v>5678.2525010734998</v>
      </c>
      <c r="N13" s="29"/>
      <c r="O13" s="105"/>
      <c r="P13" s="18" t="s">
        <v>29</v>
      </c>
      <c r="Q13" s="51">
        <f>SUM(Q9:Q12)</f>
        <v>556</v>
      </c>
      <c r="R13" s="68">
        <f>AVERAGE(R9:R11)</f>
        <v>2.9216688718216637</v>
      </c>
    </row>
    <row customFormat="1" customHeight="1" ht="18" r="14" s="1" spans="1:18" x14ac:dyDescent="0.15">
      <c r="A14" s="111"/>
      <c r="B14" s="15" t="s">
        <v>99</v>
      </c>
      <c r="C14" s="15">
        <f>F14</f>
        <v>60</v>
      </c>
      <c r="D14" s="11" t="s">
        <v>30</v>
      </c>
      <c r="E14" s="11"/>
      <c r="F14" s="11">
        <v>60</v>
      </c>
      <c r="G14" s="12">
        <f si="0" t="shared"/>
        <v>60</v>
      </c>
      <c r="H14" s="17">
        <v>1.3349634570609199</v>
      </c>
      <c r="I14" s="51">
        <v>16</v>
      </c>
      <c r="J14" s="51">
        <v>75</v>
      </c>
      <c r="K14" s="53">
        <v>0.8</v>
      </c>
      <c r="L14" s="17">
        <v>20715.370879499998</v>
      </c>
      <c r="M14" s="17">
        <v>15517.556506833</v>
      </c>
      <c r="N14" s="29"/>
      <c r="O14" s="104" t="s">
        <v>33</v>
      </c>
      <c r="P14" s="11" t="s">
        <v>34</v>
      </c>
      <c r="Q14" s="69">
        <f>F8</f>
        <v>630</v>
      </c>
      <c r="R14" s="65">
        <f>H8</f>
        <v>3.8292579939603399</v>
      </c>
    </row>
    <row customFormat="1" customHeight="1" ht="18" r="15" s="1" spans="1:18" x14ac:dyDescent="0.15">
      <c r="A15" s="112"/>
      <c r="B15" s="18" t="s">
        <v>7</v>
      </c>
      <c r="C15" s="18">
        <f>SUM(C2:C14)</f>
        <v>6638</v>
      </c>
      <c r="D15" s="18"/>
      <c r="E15" s="18">
        <f>SUM(E2:E14)</f>
        <v>7006</v>
      </c>
      <c r="F15" s="18">
        <f>SUM(F2:F14)</f>
        <v>6638</v>
      </c>
      <c r="G15" s="19">
        <f>SUM(G2:G14)</f>
        <v>-368</v>
      </c>
      <c r="H15" s="20">
        <f>L15/M15</f>
        <v>3.4596338252636203</v>
      </c>
      <c r="I15" s="18">
        <f>SUM(I2:I14)</f>
        <v>234</v>
      </c>
      <c r="J15" s="18">
        <f>SUM(J2:J14)</f>
        <v>1923</v>
      </c>
      <c r="K15" s="18">
        <f>SUM(K2:K14)</f>
        <v>37.405125283745406</v>
      </c>
      <c r="L15" s="54">
        <f>SUM(L2:L14)</f>
        <v>2228657.5932072499</v>
      </c>
      <c r="M15" s="54">
        <f>SUM(M2:M14)</f>
        <v>644188.86673286255</v>
      </c>
      <c r="N15" s="47"/>
      <c r="O15" s="104"/>
      <c r="P15" s="11" t="s">
        <v>26</v>
      </c>
      <c r="Q15" s="66">
        <f>F22</f>
        <v>125</v>
      </c>
      <c r="R15" s="59">
        <f>H22</f>
        <v>3.2291414985540001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58</v>
      </c>
      <c r="R16" s="65">
        <f>H25</f>
        <v>2.1883535769482099</v>
      </c>
    </row>
    <row customFormat="1" customHeight="1" ht="18" r="17" s="1" spans="1:19" x14ac:dyDescent="0.15">
      <c r="A17" s="110">
        <v>43431</v>
      </c>
      <c r="B17" s="102" t="s">
        <v>41</v>
      </c>
      <c r="C17" s="102">
        <f>F17+F18</f>
        <v>1138</v>
      </c>
      <c r="D17" s="11" t="s">
        <v>21</v>
      </c>
      <c r="E17" s="21">
        <v>755</v>
      </c>
      <c r="F17" s="21">
        <v>796</v>
      </c>
      <c r="G17" s="12">
        <f ref="G17:G28" si="1" t="shared">F17-E17</f>
        <v>41</v>
      </c>
      <c r="H17" s="13">
        <v>3</v>
      </c>
      <c r="I17" s="11">
        <v>32</v>
      </c>
      <c r="J17" s="11">
        <v>126</v>
      </c>
      <c r="K17" s="13">
        <v>6.3</v>
      </c>
      <c r="L17" s="29">
        <v>206286.52</v>
      </c>
      <c r="M17" s="50">
        <v>69198.059699999998</v>
      </c>
      <c r="N17" s="29"/>
      <c r="O17" s="104"/>
      <c r="P17" s="18" t="s">
        <v>29</v>
      </c>
      <c r="Q17" s="51">
        <f>SUM(Q14:Q16)</f>
        <v>813</v>
      </c>
      <c r="R17" s="68">
        <f>AVERAGE(R14:R16)</f>
        <v>3.0822510231541833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353</v>
      </c>
      <c r="F18" s="21">
        <v>342</v>
      </c>
      <c r="G18" s="12">
        <f si="1" t="shared"/>
        <v>-11</v>
      </c>
      <c r="H18" s="13">
        <v>2.7</v>
      </c>
      <c r="I18" s="11">
        <v>19</v>
      </c>
      <c r="J18" s="11">
        <v>63</v>
      </c>
      <c r="K18" s="13">
        <v>5.4</v>
      </c>
      <c r="L18" s="49">
        <v>103553.52</v>
      </c>
      <c r="M18" s="50">
        <v>38627.612099999998</v>
      </c>
      <c r="N18" s="41"/>
      <c r="O18" s="104" t="s">
        <v>28</v>
      </c>
      <c r="P18" s="11" t="s">
        <v>40</v>
      </c>
      <c r="Q18" s="67">
        <f>F5</f>
        <v>299</v>
      </c>
      <c r="R18" s="13">
        <f>H5</f>
        <v>2.88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1658</v>
      </c>
      <c r="D19" s="11" t="s">
        <v>21</v>
      </c>
      <c r="E19" s="21">
        <v>650</v>
      </c>
      <c r="F19" s="21">
        <v>580</v>
      </c>
      <c r="G19" s="12">
        <f si="1" t="shared"/>
        <v>-70</v>
      </c>
      <c r="H19" s="13">
        <v>2.8742877310992601</v>
      </c>
      <c r="I19" s="11">
        <v>18</v>
      </c>
      <c r="J19" s="11">
        <v>94</v>
      </c>
      <c r="K19" s="13">
        <v>6.1702127659574497</v>
      </c>
      <c r="L19" s="49">
        <v>169872.806819719</v>
      </c>
      <c r="M19" s="50">
        <v>59100.8356545961</v>
      </c>
      <c r="N19" s="41"/>
      <c r="O19" s="104"/>
      <c r="P19" s="11" t="s">
        <v>43</v>
      </c>
      <c r="Q19" s="67">
        <f>F13</f>
        <v>24</v>
      </c>
      <c r="R19" s="13">
        <f>H13</f>
        <v>2.0263310075282401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42</v>
      </c>
      <c r="F20" s="21">
        <v>62</v>
      </c>
      <c r="G20" s="14">
        <f si="1" t="shared"/>
        <v>20</v>
      </c>
      <c r="H20" s="13">
        <v>4.6690342464583496</v>
      </c>
      <c r="I20" s="11">
        <v>18</v>
      </c>
      <c r="J20" s="11">
        <v>25</v>
      </c>
      <c r="K20" s="13">
        <v>2.48</v>
      </c>
      <c r="L20" s="49">
        <v>27601.600711427302</v>
      </c>
      <c r="M20" s="50">
        <v>5911.6295264623996</v>
      </c>
      <c r="N20" s="41"/>
      <c r="O20" s="104"/>
      <c r="P20" s="11" t="s">
        <v>37</v>
      </c>
      <c r="Q20" s="70">
        <f>F24</f>
        <v>92</v>
      </c>
      <c r="R20" s="65">
        <f>H24</f>
        <v>2.38692195593043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258</v>
      </c>
      <c r="F21" s="21">
        <v>241</v>
      </c>
      <c r="G21" s="14">
        <f si="1" t="shared"/>
        <v>-17</v>
      </c>
      <c r="H21" s="13">
        <v>2.7202391308631402</v>
      </c>
      <c r="I21" s="11">
        <v>13</v>
      </c>
      <c r="J21" s="11">
        <v>67</v>
      </c>
      <c r="K21" s="13">
        <v>3.5970149253731298</v>
      </c>
      <c r="L21" s="49">
        <v>73655.589123867103</v>
      </c>
      <c r="M21" s="50">
        <v>27076.880222841199</v>
      </c>
      <c r="N21" s="41"/>
      <c r="O21" s="104"/>
      <c r="P21" s="18" t="s">
        <v>29</v>
      </c>
      <c r="Q21" s="67">
        <f>Q20+Q19+Q18</f>
        <v>415</v>
      </c>
      <c r="R21" s="68">
        <f>AVERAGE(R18:R20)</f>
        <v>2.4310843211528899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46</v>
      </c>
      <c r="F22" s="21">
        <v>125</v>
      </c>
      <c r="G22" s="14">
        <f si="1" t="shared"/>
        <v>79</v>
      </c>
      <c r="H22" s="13">
        <v>3.2291414985540001</v>
      </c>
      <c r="I22" s="11">
        <v>0</v>
      </c>
      <c r="J22" s="11">
        <v>28</v>
      </c>
      <c r="K22" s="13">
        <v>4.46428571428571</v>
      </c>
      <c r="L22" s="49">
        <v>30159.8667776853</v>
      </c>
      <c r="M22" s="50">
        <v>9339.9025069637901</v>
      </c>
      <c r="N22" s="41"/>
      <c r="O22" s="106" t="s">
        <v>20</v>
      </c>
      <c r="P22" s="11" t="s">
        <v>44</v>
      </c>
      <c r="Q22" s="69">
        <f>F2</f>
        <v>905</v>
      </c>
      <c r="R22" s="13">
        <f>H2</f>
        <v>4.0775703905134399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695</v>
      </c>
      <c r="F23" s="21">
        <v>650</v>
      </c>
      <c r="G23" s="12">
        <f si="1" t="shared"/>
        <v>-45</v>
      </c>
      <c r="H23" s="13">
        <v>3.1757442115808998</v>
      </c>
      <c r="I23" s="11">
        <v>27</v>
      </c>
      <c r="J23" s="11">
        <v>126</v>
      </c>
      <c r="K23" s="13">
        <v>5.1587301587301599</v>
      </c>
      <c r="L23" s="49">
        <v>204295.227057212</v>
      </c>
      <c r="M23" s="50">
        <v>64329.874651810598</v>
      </c>
      <c r="N23" s="29"/>
      <c r="O23" s="107"/>
      <c r="P23" s="23" t="s">
        <v>26</v>
      </c>
      <c r="Q23" s="69">
        <f>F23</f>
        <v>650</v>
      </c>
      <c r="R23" s="13">
        <f>H23</f>
        <v>3.1757442115808998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418</v>
      </c>
      <c r="D24" s="22" t="s">
        <v>28</v>
      </c>
      <c r="E24" s="11">
        <v>142</v>
      </c>
      <c r="F24" s="11">
        <v>92</v>
      </c>
      <c r="G24" s="14">
        <f si="1" t="shared"/>
        <v>-50</v>
      </c>
      <c r="H24" s="13">
        <v>2.38692195593043</v>
      </c>
      <c r="I24" s="11">
        <v>15</v>
      </c>
      <c r="J24" s="11">
        <v>41</v>
      </c>
      <c r="K24" s="13">
        <v>2.24390243902439</v>
      </c>
      <c r="L24" s="49">
        <v>42999.682959500002</v>
      </c>
      <c r="M24" s="50">
        <v>18014.7</v>
      </c>
      <c r="N24" s="29"/>
      <c r="O24" s="107"/>
      <c r="P24" s="23" t="s">
        <v>24</v>
      </c>
      <c r="Q24" s="69">
        <f>F18</f>
        <v>342</v>
      </c>
      <c r="R24" s="13">
        <f>H18</f>
        <v>2.7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68</v>
      </c>
      <c r="F25" s="11">
        <v>58</v>
      </c>
      <c r="G25" s="12">
        <f si="1" t="shared"/>
        <v>-10</v>
      </c>
      <c r="H25" s="13">
        <v>2.1883535769482099</v>
      </c>
      <c r="I25" s="11">
        <v>8</v>
      </c>
      <c r="J25" s="11">
        <v>41</v>
      </c>
      <c r="K25" s="13">
        <v>1.41463414634146</v>
      </c>
      <c r="L25" s="49">
        <v>18987.928199999998</v>
      </c>
      <c r="M25" s="50">
        <v>8676.81</v>
      </c>
      <c r="N25" s="29"/>
      <c r="O25" s="107"/>
      <c r="P25" s="23" t="s">
        <v>46</v>
      </c>
      <c r="Q25" s="69">
        <f>F28</f>
        <v>145</v>
      </c>
      <c r="R25" s="13">
        <f>H28</f>
        <v>3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52</v>
      </c>
      <c r="F26" s="11">
        <v>64</v>
      </c>
      <c r="G26" s="12">
        <f si="1" t="shared"/>
        <v>12</v>
      </c>
      <c r="H26" s="13">
        <v>2.7812919662875002</v>
      </c>
      <c r="I26" s="11">
        <v>9</v>
      </c>
      <c r="J26" s="11">
        <v>26</v>
      </c>
      <c r="K26" s="13">
        <v>2.4615384615384599</v>
      </c>
      <c r="L26" s="49">
        <v>20920.4331637</v>
      </c>
      <c r="M26" s="50">
        <v>7521.84</v>
      </c>
      <c r="N26" s="29"/>
      <c r="O26" s="108"/>
      <c r="P26" s="18" t="s">
        <v>29</v>
      </c>
      <c r="Q26" s="51">
        <f>SUM(Q22:Q25)</f>
        <v>2042</v>
      </c>
      <c r="R26" s="71">
        <f>AVERAGE(R22:R25)</f>
        <v>3.2383286505235853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149</v>
      </c>
      <c r="F27" s="11">
        <v>204</v>
      </c>
      <c r="G27" s="12">
        <f si="1" t="shared"/>
        <v>55</v>
      </c>
      <c r="H27" s="13">
        <v>3.53419028804305</v>
      </c>
      <c r="I27" s="11">
        <v>21</v>
      </c>
      <c r="J27" s="11">
        <v>61</v>
      </c>
      <c r="K27" s="53">
        <v>3.34426229508197</v>
      </c>
      <c r="L27" s="49">
        <v>75476.697919990504</v>
      </c>
      <c r="M27" s="50">
        <v>21356.15</v>
      </c>
      <c r="N27" s="41"/>
      <c r="O27" s="113" t="s">
        <v>30</v>
      </c>
      <c r="P27" s="11" t="s">
        <v>40</v>
      </c>
      <c r="Q27" s="51">
        <f>F6</f>
        <v>84</v>
      </c>
      <c r="R27" s="13">
        <f>H6</f>
        <v>1.47</v>
      </c>
    </row>
    <row customFormat="1" customHeight="1" ht="18" r="28" s="1" spans="1:19" x14ac:dyDescent="0.15">
      <c r="A28" s="111"/>
      <c r="B28" s="23" t="s">
        <v>48</v>
      </c>
      <c r="C28" s="23">
        <f>F28</f>
        <v>145</v>
      </c>
      <c r="D28" s="22" t="s">
        <v>20</v>
      </c>
      <c r="E28" s="11">
        <v>101</v>
      </c>
      <c r="F28" s="11">
        <v>145</v>
      </c>
      <c r="G28" s="12">
        <f si="1" t="shared"/>
        <v>44</v>
      </c>
      <c r="H28" s="13">
        <v>3</v>
      </c>
      <c r="I28" s="11">
        <v>8</v>
      </c>
      <c r="J28" s="11">
        <v>81</v>
      </c>
      <c r="K28" s="53">
        <v>1.79</v>
      </c>
      <c r="L28" s="49">
        <v>49577.1</v>
      </c>
      <c r="M28" s="50">
        <v>16645.46</v>
      </c>
      <c r="N28"/>
      <c r="O28" s="114"/>
      <c r="P28" s="11" t="s">
        <v>37</v>
      </c>
      <c r="Q28" s="51">
        <f>F27</f>
        <v>204</v>
      </c>
      <c r="R28" s="13">
        <f>H27</f>
        <v>3.53419028804305</v>
      </c>
    </row>
    <row customFormat="1" customHeight="1" ht="18" r="29" s="1" spans="1:19" x14ac:dyDescent="0.15">
      <c r="A29" s="111"/>
      <c r="B29" s="18"/>
      <c r="C29" s="18">
        <f ref="C29:G29" si="2" t="shared">SUM(C17:C28)</f>
        <v>3359</v>
      </c>
      <c r="D29" s="18"/>
      <c r="E29" s="18">
        <f si="2" t="shared"/>
        <v>3311</v>
      </c>
      <c r="F29" s="18">
        <f si="2" t="shared"/>
        <v>3359</v>
      </c>
      <c r="G29" s="24">
        <f si="2" t="shared"/>
        <v>48</v>
      </c>
      <c r="H29" s="20">
        <f>L29/M29</f>
        <v>2.9594785994549166</v>
      </c>
      <c r="I29" s="57">
        <f ref="I29:M29" si="3" t="shared">SUM(I17:I28)</f>
        <v>188</v>
      </c>
      <c r="J29" s="57">
        <f si="3" t="shared"/>
        <v>779</v>
      </c>
      <c r="K29" s="20"/>
      <c r="L29" s="58">
        <f si="3" t="shared"/>
        <v>1023386.9727331012</v>
      </c>
      <c r="M29" s="58">
        <f si="3" t="shared"/>
        <v>345799.7543626742</v>
      </c>
      <c r="N29" s="29"/>
      <c r="O29" s="115"/>
      <c r="P29" s="11" t="s">
        <v>99</v>
      </c>
      <c r="Q29" s="51">
        <f>F14</f>
        <v>60</v>
      </c>
      <c r="R29" s="13">
        <f>H14</f>
        <v>1.3349634570609199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4" t="shared">E29+E15</f>
        <v>10317</v>
      </c>
      <c r="F30" s="25">
        <f si="4" t="shared"/>
        <v>9997</v>
      </c>
      <c r="G30" s="26">
        <f si="4" t="shared"/>
        <v>-320</v>
      </c>
      <c r="H30" s="13">
        <f>L30/M30</f>
        <v>3.2849312574336342</v>
      </c>
      <c r="I30" s="60">
        <f ref="I30:M30" si="5" t="shared">I29+I15</f>
        <v>422</v>
      </c>
      <c r="J30" s="60">
        <f si="5" t="shared"/>
        <v>2702</v>
      </c>
      <c r="K30" s="13"/>
      <c r="L30" s="50">
        <f si="5" t="shared"/>
        <v>3252044.5659403512</v>
      </c>
      <c r="M30" s="50">
        <f si="5" t="shared"/>
        <v>989988.62109553674</v>
      </c>
      <c r="N30" s="29"/>
      <c r="O30" s="11" t="s">
        <v>49</v>
      </c>
      <c r="P30" s="11" t="s">
        <v>43</v>
      </c>
      <c r="Q30" s="11">
        <f>F12</f>
        <v>336</v>
      </c>
      <c r="R30" s="13">
        <f>H12</f>
        <v>2.62434120133695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>F10</f>
        <v>142</v>
      </c>
      <c r="R31" s="65">
        <f>H10</f>
        <v>6.1976790090407796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>F11</f>
        <v>136</v>
      </c>
      <c r="R32" s="65">
        <f>H11</f>
        <v>8.9132091097308503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9997</v>
      </c>
      <c r="R33" s="1">
        <f>R32+R31+R28+R27+R30+R25+R24+R23+R22+R20+R19+R18+R16+R15+R14+R12+R11+R10+R9+R7+R6+R4+R3+R2+R29</f>
        <v>83.091965690652216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83.091965690652216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{E63D2ACB-71FF-49B0-AA5F-B74AD7CF158B}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{CC39E0E3-A922-40BD-B2A8-A8A176B4F8DE}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{0C44516E-CA0B-4F78-9513-AA95410B986F}</x14:id>
        </ext>
      </extLst>
    </cfRule>
  </conditionalFormatting>
  <conditionalFormatting sqref="R31">
    <cfRule aboveAverage="0" dxfId="47" priority="15" type="aboveAverage"/>
    <cfRule dxfId="46" priority="16" type="aboveAverage"/>
  </conditionalFormatting>
  <conditionalFormatting sqref="R32">
    <cfRule aboveAverage="0" dxfId="45" priority="1" type="aboveAverage"/>
    <cfRule dxfId="4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{E5BF9929-D890-48F8-B938-6335E29CDDF4}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{95B8F491-2F7D-4DE8-BE07-54953C56698B}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{B1D27EEB-AAED-4616-A52D-9A0BD3C7F92E}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{912DEA62-802C-4737-9A4C-9B5A0DB24FD3}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{603DCF06-343D-4EDD-84F0-2D24D944C4F2}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{F0D6C985-46DD-45D4-AFF9-9B4BF17EF4DB}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{F8D9B6C7-CD70-4ED6-B993-8A4F18B88EAC}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{819AAA74-0633-494F-8E3B-4D1BC7C68722}</x14:id>
        </ext>
      </extLst>
    </cfRule>
  </conditionalFormatting>
  <conditionalFormatting sqref="R3:R4">
    <cfRule dxfId="43" priority="24" type="aboveAverage"/>
    <cfRule aboveAverage="0" dxfId="42" priority="23" type="aboveAverage"/>
  </conditionalFormatting>
  <conditionalFormatting sqref="R6:R7">
    <cfRule dxfId="41" priority="22" type="aboveAverage"/>
    <cfRule aboveAverage="0" dxfId="40" priority="21" type="aboveAverage"/>
  </conditionalFormatting>
  <conditionalFormatting sqref="R9:R12">
    <cfRule dxfId="39" priority="18" type="aboveAverage"/>
    <cfRule aboveAverage="0" dxfId="38" priority="17" type="aboveAverage"/>
  </conditionalFormatting>
  <conditionalFormatting sqref="R14:R16">
    <cfRule dxfId="37" priority="20" type="aboveAverage"/>
    <cfRule aboveAverage="0" dxfId="36" priority="19" type="aboveAverage"/>
  </conditionalFormatting>
  <conditionalFormatting sqref="R18:R21">
    <cfRule dxfId="35" priority="14" type="aboveAverage"/>
    <cfRule aboveAverage="0" dxfId="34" priority="13" type="aboveAverage"/>
  </conditionalFormatting>
  <conditionalFormatting sqref="R22:R25">
    <cfRule dxfId="33" priority="28" type="aboveAverage"/>
    <cfRule aboveAverage="0" dxfId="3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{C1EA9D25-6B75-4A15-A208-B55BD6E021EF}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63D2ACB-71FF-49B0-AA5F-B74AD7CF15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C39E0E3-A922-40BD-B2A8-A8A176B4F8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C44516E-CA0B-4F78-9513-AA95410B986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5BF9929-D890-48F8-B938-6335E29CDDF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5B8F491-2F7D-4DE8-BE07-54953C5669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1D27EEB-AAED-4616-A52D-9A0BD3C7F9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12DEA62-802C-4737-9A4C-9B5A0DB24F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03DCF06-343D-4EDD-84F0-2D24D944C4F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0D6C985-46DD-45D4-AFF9-9B4BF17EF4D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8D9B6C7-CD70-4ED6-B993-8A4F18B88E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19AAA74-0633-494F-8E3B-4D1BC7C6872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EA9D25-6B75-4A15-A208-B55BD6E021E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58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43432</v>
      </c>
      <c r="B2" s="11" t="s">
        <v>19</v>
      </c>
      <c r="C2" s="11">
        <f>F2</f>
        <v>851</v>
      </c>
      <c r="D2" s="11" t="s">
        <v>20</v>
      </c>
      <c r="E2" s="11">
        <v>905</v>
      </c>
      <c r="F2" s="11">
        <v>851</v>
      </c>
      <c r="G2" s="12">
        <f ref="G2:G14" si="0" t="shared">F2-E2</f>
        <v>-54</v>
      </c>
      <c r="H2" s="13">
        <v>3.9427303417266901</v>
      </c>
      <c r="I2" s="21">
        <v>46</v>
      </c>
      <c r="J2" s="21">
        <v>444</v>
      </c>
      <c r="K2" s="13">
        <v>1.9166666666666701</v>
      </c>
      <c r="L2" s="49">
        <v>268010.88</v>
      </c>
      <c r="M2" s="50">
        <v>67975.960000000006</v>
      </c>
      <c r="N2" s="29"/>
      <c r="O2" s="104" t="s">
        <v>21</v>
      </c>
      <c r="P2" s="11" t="s">
        <v>22</v>
      </c>
      <c r="Q2" s="51">
        <f>F3</f>
        <v>3654</v>
      </c>
      <c r="R2" s="65">
        <f>H3</f>
        <v>3.1851619191746101</v>
      </c>
    </row>
    <row customFormat="1" customHeight="1" ht="18" r="3" s="1" spans="1:18" x14ac:dyDescent="0.15">
      <c r="A3" s="111"/>
      <c r="B3" s="104" t="s">
        <v>23</v>
      </c>
      <c r="C3" s="106">
        <f>F3+F4</f>
        <v>3840</v>
      </c>
      <c r="D3" s="11" t="s">
        <v>21</v>
      </c>
      <c r="E3" s="11">
        <v>3567</v>
      </c>
      <c r="F3" s="11">
        <v>3654</v>
      </c>
      <c r="G3" s="14">
        <f si="0" t="shared"/>
        <v>87</v>
      </c>
      <c r="H3" s="13">
        <v>3.1851619191746101</v>
      </c>
      <c r="I3" s="11">
        <v>70</v>
      </c>
      <c r="J3" s="11">
        <v>703</v>
      </c>
      <c r="K3" s="13">
        <v>5.1977240398292999</v>
      </c>
      <c r="L3" s="1">
        <v>1148303.0802</v>
      </c>
      <c r="M3" s="50">
        <v>360516.391109424</v>
      </c>
      <c r="N3" s="41"/>
      <c r="O3" s="104"/>
      <c r="P3" s="11" t="s">
        <v>24</v>
      </c>
      <c r="Q3" s="51">
        <f>F17</f>
        <v>985</v>
      </c>
      <c r="R3" s="13">
        <f>H17</f>
        <v>3.1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204</v>
      </c>
      <c r="F4" s="11">
        <v>186</v>
      </c>
      <c r="G4" s="14">
        <f si="0" t="shared"/>
        <v>-18</v>
      </c>
      <c r="H4" s="13">
        <v>3.9856133277588501</v>
      </c>
      <c r="I4" s="11">
        <v>2</v>
      </c>
      <c r="J4" s="11">
        <v>43</v>
      </c>
      <c r="K4" s="13">
        <v>4.3255813953488396</v>
      </c>
      <c r="L4" s="49">
        <v>70889.832461249796</v>
      </c>
      <c r="M4" s="50">
        <v>17786.43</v>
      </c>
      <c r="N4" s="41"/>
      <c r="O4" s="104"/>
      <c r="P4" s="11" t="s">
        <v>26</v>
      </c>
      <c r="Q4" s="66">
        <f>F19</f>
        <v>566</v>
      </c>
      <c r="R4" s="55">
        <f>H19</f>
        <v>2.85075913533962</v>
      </c>
    </row>
    <row customFormat="1" customHeight="1" ht="18" r="5" s="1" spans="1:18" x14ac:dyDescent="0.15">
      <c r="A5" s="111"/>
      <c r="B5" s="106" t="s">
        <v>27</v>
      </c>
      <c r="C5" s="106">
        <f>F5+F6+F7</f>
        <v>379</v>
      </c>
      <c r="D5" s="11" t="s">
        <v>28</v>
      </c>
      <c r="E5" s="11">
        <v>299</v>
      </c>
      <c r="F5" s="11">
        <v>337</v>
      </c>
      <c r="G5" s="12">
        <f si="0" t="shared"/>
        <v>38</v>
      </c>
      <c r="H5" s="13">
        <v>2.69</v>
      </c>
      <c r="I5" s="11">
        <v>18</v>
      </c>
      <c r="J5" s="11">
        <v>117</v>
      </c>
      <c r="K5" s="13">
        <v>2.88</v>
      </c>
      <c r="L5" s="1">
        <v>154649.76</v>
      </c>
      <c r="M5" s="50">
        <v>57595.66</v>
      </c>
      <c r="N5" s="29"/>
      <c r="O5" s="104"/>
      <c r="P5" s="18" t="s">
        <v>29</v>
      </c>
      <c r="Q5" s="67">
        <f>SUM(Q2:Q4)</f>
        <v>5205</v>
      </c>
      <c r="R5" s="68">
        <f>AVERAGE(R2:R4)</f>
        <v>3.0453070181714104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84</v>
      </c>
      <c r="F6" s="11">
        <v>18</v>
      </c>
      <c r="G6" s="12">
        <f si="0" t="shared"/>
        <v>-66</v>
      </c>
      <c r="H6" s="13">
        <v>1.69</v>
      </c>
      <c r="I6" s="11">
        <v>4</v>
      </c>
      <c r="J6" s="11">
        <v>18</v>
      </c>
      <c r="K6" s="13">
        <v>1</v>
      </c>
      <c r="L6" s="49">
        <v>3140.16</v>
      </c>
      <c r="M6" s="50">
        <v>1859.78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3.9856133277588501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24</v>
      </c>
      <c r="G7" s="12">
        <f si="0" t="shared"/>
        <v>-1</v>
      </c>
      <c r="H7" s="13">
        <v>2.11</v>
      </c>
      <c r="I7" s="11">
        <v>0</v>
      </c>
      <c r="J7" s="11">
        <v>22</v>
      </c>
      <c r="K7" s="13">
        <v>1.0900000000000001</v>
      </c>
      <c r="L7" s="49">
        <v>8823.4500000000007</v>
      </c>
      <c r="M7" s="50">
        <v>4188.41</v>
      </c>
      <c r="O7" s="104"/>
      <c r="P7" s="11" t="s">
        <v>26</v>
      </c>
      <c r="Q7" s="66">
        <f>F20</f>
        <v>46</v>
      </c>
      <c r="R7" s="56">
        <f>H20</f>
        <v>2.9495546177298801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1109</v>
      </c>
      <c r="D8" s="11" t="s">
        <v>33</v>
      </c>
      <c r="E8" s="11">
        <v>630</v>
      </c>
      <c r="F8" s="11">
        <v>640</v>
      </c>
      <c r="G8" s="14">
        <f si="0" t="shared"/>
        <v>10</v>
      </c>
      <c r="H8" s="13">
        <v>4.0998960300405898</v>
      </c>
      <c r="I8" s="11">
        <v>31</v>
      </c>
      <c r="J8" s="11">
        <v>244</v>
      </c>
      <c r="K8" s="13">
        <v>2.6229508196721301</v>
      </c>
      <c r="L8" s="49">
        <v>188886.31</v>
      </c>
      <c r="M8" s="50">
        <v>46071</v>
      </c>
      <c r="N8" s="29"/>
      <c r="O8" s="104"/>
      <c r="P8" s="18" t="s">
        <v>29</v>
      </c>
      <c r="Q8" s="67">
        <f>SUM(Q6:Q7)</f>
        <v>232</v>
      </c>
      <c r="R8" s="68">
        <f>AVERAGE(R6:R7)</f>
        <v>3.4675839727443654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226</v>
      </c>
      <c r="F9" s="11">
        <v>241</v>
      </c>
      <c r="G9" s="14">
        <f si="0" t="shared"/>
        <v>15</v>
      </c>
      <c r="H9" s="13">
        <v>3.7641667036188702</v>
      </c>
      <c r="I9" s="11">
        <v>25</v>
      </c>
      <c r="J9" s="11">
        <v>115</v>
      </c>
      <c r="K9" s="13">
        <v>2.0956521739130398</v>
      </c>
      <c r="L9" s="49">
        <v>73003.83</v>
      </c>
      <c r="M9" s="50">
        <v>19394.419999999998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3.7641667036188702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142</v>
      </c>
      <c r="F10" s="11">
        <v>147</v>
      </c>
      <c r="G10" s="14">
        <f si="0" t="shared"/>
        <v>5</v>
      </c>
      <c r="H10" s="13">
        <v>4.6476654375712103</v>
      </c>
      <c r="I10" s="11">
        <v>19</v>
      </c>
      <c r="J10" s="11">
        <v>76</v>
      </c>
      <c r="K10" s="13">
        <v>1.93421052631579</v>
      </c>
      <c r="L10" s="49">
        <v>80807.89</v>
      </c>
      <c r="M10" s="50">
        <v>17386.77</v>
      </c>
      <c r="N10" s="29"/>
      <c r="O10" s="105"/>
      <c r="P10" s="11" t="s">
        <v>26</v>
      </c>
      <c r="Q10" s="66">
        <f>F21</f>
        <v>270</v>
      </c>
      <c r="R10" s="56">
        <f>H21</f>
        <v>2.7386106333437201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136</v>
      </c>
      <c r="F11" s="11">
        <v>81</v>
      </c>
      <c r="G11" s="14">
        <f si="0" t="shared"/>
        <v>-55</v>
      </c>
      <c r="H11" s="13">
        <v>8.1729113761902994</v>
      </c>
      <c r="I11" s="11">
        <v>3</v>
      </c>
      <c r="J11" s="11">
        <v>31</v>
      </c>
      <c r="K11" s="13">
        <v>2.6129032258064502</v>
      </c>
      <c r="L11" s="1">
        <v>47214.01</v>
      </c>
      <c r="M11" s="50">
        <v>5776.89</v>
      </c>
      <c r="N11" s="29"/>
      <c r="O11" s="105"/>
      <c r="P11" s="11" t="s">
        <v>37</v>
      </c>
      <c r="Q11" s="69">
        <f>F26</f>
        <v>83</v>
      </c>
      <c r="R11" s="65">
        <f>H26</f>
        <v>3.1319215068741499</v>
      </c>
    </row>
    <row customFormat="1" customHeight="1" ht="18" r="12" s="1" spans="1:18" x14ac:dyDescent="0.15">
      <c r="A12" s="111"/>
      <c r="B12" s="106" t="s">
        <v>38</v>
      </c>
      <c r="C12" s="106">
        <f>F12+F13</f>
        <v>302</v>
      </c>
      <c r="D12" s="11" t="s">
        <v>39</v>
      </c>
      <c r="E12" s="11">
        <v>336</v>
      </c>
      <c r="F12" s="11">
        <v>285</v>
      </c>
      <c r="G12" s="12">
        <f si="0" t="shared"/>
        <v>-51</v>
      </c>
      <c r="H12" s="16">
        <v>2.9839996548200598</v>
      </c>
      <c r="I12" s="51">
        <v>11</v>
      </c>
      <c r="J12" s="51">
        <v>54</v>
      </c>
      <c r="K12" s="13">
        <v>5.2777777777777803</v>
      </c>
      <c r="L12" s="52">
        <v>133373.24160000001</v>
      </c>
      <c r="M12" s="50">
        <v>44696.131711866001</v>
      </c>
      <c r="N12" s="29"/>
      <c r="O12" s="105"/>
      <c r="P12" s="11" t="s">
        <v>40</v>
      </c>
      <c r="Q12" s="69">
        <f>F7</f>
        <v>24</v>
      </c>
      <c r="R12" s="65">
        <f>H7</f>
        <v>2.11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24</v>
      </c>
      <c r="F13" s="11">
        <v>17</v>
      </c>
      <c r="G13" s="12">
        <f si="0" t="shared"/>
        <v>-7</v>
      </c>
      <c r="H13" s="16">
        <v>2.25812467123946</v>
      </c>
      <c r="I13" s="51">
        <v>4</v>
      </c>
      <c r="J13" s="51">
        <v>22</v>
      </c>
      <c r="K13" s="13">
        <v>0.77272727272727304</v>
      </c>
      <c r="L13" s="17">
        <v>8237.3548069999997</v>
      </c>
      <c r="M13" s="50">
        <v>3647.87423472</v>
      </c>
      <c r="N13" s="29"/>
      <c r="O13" s="105"/>
      <c r="P13" s="18" t="s">
        <v>29</v>
      </c>
      <c r="Q13" s="51">
        <f>SUM(Q9:Q12)</f>
        <v>618</v>
      </c>
      <c r="R13" s="68">
        <f>AVERAGE(R9:R11)</f>
        <v>3.2115662812789139</v>
      </c>
    </row>
    <row customFormat="1" customHeight="1" ht="18" r="14" s="1" spans="1:18" x14ac:dyDescent="0.15">
      <c r="A14" s="111"/>
      <c r="B14" s="15" t="s">
        <v>99</v>
      </c>
      <c r="C14" s="15">
        <f>F14</f>
        <v>52</v>
      </c>
      <c r="D14" s="11" t="s">
        <v>30</v>
      </c>
      <c r="E14" s="11">
        <v>60</v>
      </c>
      <c r="F14" s="11">
        <v>52</v>
      </c>
      <c r="G14" s="12">
        <f si="0" t="shared"/>
        <v>-8</v>
      </c>
      <c r="H14" s="17">
        <v>1.24553232968699</v>
      </c>
      <c r="I14" s="51">
        <v>28</v>
      </c>
      <c r="J14" s="51">
        <v>83</v>
      </c>
      <c r="K14" s="53">
        <v>1.59615384615385</v>
      </c>
      <c r="L14" s="17">
        <v>16042.206405000001</v>
      </c>
      <c r="M14" s="50">
        <v>12879.799281510001</v>
      </c>
      <c r="N14" s="29"/>
      <c r="O14" s="104" t="s">
        <v>33</v>
      </c>
      <c r="P14" s="11" t="s">
        <v>34</v>
      </c>
      <c r="Q14" s="69">
        <f>F8</f>
        <v>640</v>
      </c>
      <c r="R14" s="65">
        <f>H8</f>
        <v>4.0998960300405898</v>
      </c>
    </row>
    <row customFormat="1" customHeight="1" ht="18" r="15" s="1" spans="1:18" x14ac:dyDescent="0.15">
      <c r="A15" s="112"/>
      <c r="B15" s="18" t="s">
        <v>7</v>
      </c>
      <c r="C15" s="18">
        <f>SUM(C2:C14)</f>
        <v>6533</v>
      </c>
      <c r="D15" s="18"/>
      <c r="E15" s="18">
        <f ref="E15:G15" si="1" t="shared">SUM(E2:E14)</f>
        <v>6638</v>
      </c>
      <c r="F15" s="18">
        <f si="1" t="shared"/>
        <v>6533</v>
      </c>
      <c r="G15" s="19">
        <f si="1" t="shared"/>
        <v>-105</v>
      </c>
      <c r="H15" s="20">
        <f>L15/M15</f>
        <v>3.3365621350930721</v>
      </c>
      <c r="I15" s="18">
        <f ref="I15:M15" si="2" t="shared">SUM(I2:I14)</f>
        <v>261</v>
      </c>
      <c r="J15" s="18">
        <f si="2" t="shared"/>
        <v>1972</v>
      </c>
      <c r="K15" s="18">
        <f si="2" t="shared"/>
        <v>33.322347744211122</v>
      </c>
      <c r="L15" s="54">
        <f si="2" t="shared"/>
        <v>2201382.0054732496</v>
      </c>
      <c r="M15" s="54">
        <f si="2" t="shared"/>
        <v>659775.51633751998</v>
      </c>
      <c r="N15" s="47"/>
      <c r="O15" s="104"/>
      <c r="P15" s="11" t="s">
        <v>26</v>
      </c>
      <c r="Q15" s="66">
        <f>F22</f>
        <v>133</v>
      </c>
      <c r="R15" s="59">
        <f>H22</f>
        <v>3.4470092905404202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75</v>
      </c>
      <c r="R16" s="65">
        <f>H25</f>
        <v>2.88931792298041</v>
      </c>
    </row>
    <row customFormat="1" customHeight="1" ht="18" r="17" s="1" spans="1:19" x14ac:dyDescent="0.15">
      <c r="A17" s="110">
        <v>43432</v>
      </c>
      <c r="B17" s="102" t="s">
        <v>41</v>
      </c>
      <c r="C17" s="102">
        <f>F17+F18</f>
        <v>1376</v>
      </c>
      <c r="D17" s="11" t="s">
        <v>21</v>
      </c>
      <c r="E17" s="21">
        <v>796</v>
      </c>
      <c r="F17" s="21">
        <v>985</v>
      </c>
      <c r="G17" s="12">
        <f ref="G17:G28" si="3" t="shared">F17-E17</f>
        <v>189</v>
      </c>
      <c r="H17" s="13">
        <v>3.1</v>
      </c>
      <c r="I17" s="11">
        <v>47</v>
      </c>
      <c r="J17" s="11">
        <v>131</v>
      </c>
      <c r="K17" s="13">
        <v>7.5</v>
      </c>
      <c r="L17" s="29">
        <v>253511.28</v>
      </c>
      <c r="M17" s="50">
        <v>81429.509699999995</v>
      </c>
      <c r="N17" s="29"/>
      <c r="O17" s="104"/>
      <c r="P17" s="18" t="s">
        <v>29</v>
      </c>
      <c r="Q17" s="51">
        <f>SUM(Q14:Q16)</f>
        <v>848</v>
      </c>
      <c r="R17" s="68">
        <f>AVERAGE(R14:R16)</f>
        <v>3.47874108118714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342</v>
      </c>
      <c r="F18" s="21">
        <v>391</v>
      </c>
      <c r="G18" s="12">
        <f si="3" t="shared"/>
        <v>49</v>
      </c>
      <c r="H18" s="13">
        <v>2.7</v>
      </c>
      <c r="I18" s="11">
        <v>32</v>
      </c>
      <c r="J18" s="11">
        <v>63</v>
      </c>
      <c r="K18" s="13">
        <v>6.2</v>
      </c>
      <c r="L18" s="49">
        <v>117173.28</v>
      </c>
      <c r="M18" s="50">
        <v>43600.372199999998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2.69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1735</v>
      </c>
      <c r="D19" s="11" t="s">
        <v>21</v>
      </c>
      <c r="E19" s="21">
        <v>580</v>
      </c>
      <c r="F19" s="21">
        <v>566</v>
      </c>
      <c r="G19" s="12">
        <f si="3" t="shared"/>
        <v>-14</v>
      </c>
      <c r="H19" s="13">
        <v>2.85075913533962</v>
      </c>
      <c r="I19" s="11">
        <v>19</v>
      </c>
      <c r="J19" s="11">
        <v>97</v>
      </c>
      <c r="K19" s="13">
        <v>5.8350515463917496</v>
      </c>
      <c r="L19" s="49">
        <v>166688.01587659601</v>
      </c>
      <c r="M19" s="50">
        <v>58471.448467966598</v>
      </c>
      <c r="N19" s="41"/>
      <c r="O19" s="104"/>
      <c r="P19" s="11" t="s">
        <v>43</v>
      </c>
      <c r="Q19" s="67">
        <f>F13</f>
        <v>17</v>
      </c>
      <c r="R19" s="13">
        <f>H13</f>
        <v>2.25812467123946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62</v>
      </c>
      <c r="F20" s="21">
        <v>46</v>
      </c>
      <c r="G20" s="14">
        <f si="3" t="shared"/>
        <v>-16</v>
      </c>
      <c r="H20" s="13">
        <v>2.9495546177298801</v>
      </c>
      <c r="I20" s="11">
        <v>19</v>
      </c>
      <c r="J20" s="11">
        <v>22</v>
      </c>
      <c r="K20" s="13">
        <v>2.0909090909090899</v>
      </c>
      <c r="L20" s="49">
        <v>20457.0920409071</v>
      </c>
      <c r="M20" s="50">
        <v>6935.6545961002803</v>
      </c>
      <c r="N20" s="41"/>
      <c r="O20" s="104"/>
      <c r="P20" s="11" t="s">
        <v>37</v>
      </c>
      <c r="Q20" s="70">
        <f>F24</f>
        <v>74</v>
      </c>
      <c r="R20" s="65">
        <f>H24</f>
        <v>2.6711739224192601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241</v>
      </c>
      <c r="F21" s="21">
        <v>270</v>
      </c>
      <c r="G21" s="14">
        <f si="3" t="shared"/>
        <v>29</v>
      </c>
      <c r="H21" s="13">
        <v>2.7386106333437201</v>
      </c>
      <c r="I21" s="11">
        <v>19</v>
      </c>
      <c r="J21" s="11">
        <v>73</v>
      </c>
      <c r="K21" s="13">
        <v>3.6986301369863002</v>
      </c>
      <c r="L21" s="49">
        <v>82467.270896273898</v>
      </c>
      <c r="M21" s="50">
        <v>30112.813370473501</v>
      </c>
      <c r="N21" s="41"/>
      <c r="O21" s="104"/>
      <c r="P21" s="18" t="s">
        <v>29</v>
      </c>
      <c r="Q21" s="67">
        <f>Q20+Q19+Q18</f>
        <v>428</v>
      </c>
      <c r="R21" s="68">
        <f>AVERAGE(R18:R20)</f>
        <v>2.5397661978862405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125</v>
      </c>
      <c r="F22" s="21">
        <v>133</v>
      </c>
      <c r="G22" s="14">
        <f si="3" t="shared"/>
        <v>8</v>
      </c>
      <c r="H22" s="13">
        <v>3.4470092905404202</v>
      </c>
      <c r="I22" s="11">
        <v>0</v>
      </c>
      <c r="J22" s="11">
        <v>29</v>
      </c>
      <c r="K22" s="13">
        <v>4.5862068965517198</v>
      </c>
      <c r="L22" s="49">
        <v>35640.2997502082</v>
      </c>
      <c r="M22" s="50">
        <v>10339.4846796657</v>
      </c>
      <c r="N22" s="41"/>
      <c r="O22" s="106" t="s">
        <v>20</v>
      </c>
      <c r="P22" s="11" t="s">
        <v>44</v>
      </c>
      <c r="Q22" s="69">
        <f>F2</f>
        <v>851</v>
      </c>
      <c r="R22" s="13">
        <f>H2</f>
        <v>3.9427303417266901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650</v>
      </c>
      <c r="F23" s="21">
        <v>720</v>
      </c>
      <c r="G23" s="12">
        <f si="3" t="shared"/>
        <v>70</v>
      </c>
      <c r="H23" s="13">
        <v>3.0242043612114702</v>
      </c>
      <c r="I23" s="11">
        <v>30</v>
      </c>
      <c r="J23" s="11">
        <v>140</v>
      </c>
      <c r="K23" s="13">
        <v>5.1428571428571397</v>
      </c>
      <c r="L23" s="49">
        <v>229663.25993045999</v>
      </c>
      <c r="M23" s="50">
        <v>75941.713091922007</v>
      </c>
      <c r="N23" s="29"/>
      <c r="O23" s="107"/>
      <c r="P23" s="23" t="s">
        <v>26</v>
      </c>
      <c r="Q23" s="69">
        <f>F23</f>
        <v>720</v>
      </c>
      <c r="R23" s="13">
        <f>H23</f>
        <v>3.0242043612114702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396</v>
      </c>
      <c r="D24" s="22" t="s">
        <v>28</v>
      </c>
      <c r="E24" s="11">
        <v>92</v>
      </c>
      <c r="F24" s="11">
        <v>74</v>
      </c>
      <c r="G24" s="14">
        <f si="3" t="shared"/>
        <v>-18</v>
      </c>
      <c r="H24" s="13">
        <v>2.6711739224192601</v>
      </c>
      <c r="I24" s="11">
        <v>12</v>
      </c>
      <c r="J24" s="11">
        <v>45</v>
      </c>
      <c r="K24" s="13">
        <v>1.6444444444444399</v>
      </c>
      <c r="L24" s="49">
        <v>35829.4708675</v>
      </c>
      <c r="M24" s="50">
        <v>13413.38</v>
      </c>
      <c r="N24" s="29"/>
      <c r="O24" s="107"/>
      <c r="P24" s="23" t="s">
        <v>24</v>
      </c>
      <c r="Q24" s="69">
        <f>F18</f>
        <v>391</v>
      </c>
      <c r="R24" s="13">
        <f>H18</f>
        <v>2.7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58</v>
      </c>
      <c r="F25" s="11">
        <v>75</v>
      </c>
      <c r="G25" s="12">
        <f si="3" t="shared"/>
        <v>17</v>
      </c>
      <c r="H25" s="13">
        <v>2.88931792298041</v>
      </c>
      <c r="I25" s="11">
        <v>11</v>
      </c>
      <c r="J25" s="11">
        <v>43</v>
      </c>
      <c r="K25" s="13">
        <v>1.7441860465116299</v>
      </c>
      <c r="L25" s="49">
        <v>23948.9784</v>
      </c>
      <c r="M25" s="50">
        <v>8288.7999999999993</v>
      </c>
      <c r="N25" s="29"/>
      <c r="O25" s="107"/>
      <c r="P25" s="23" t="s">
        <v>46</v>
      </c>
      <c r="Q25" s="69">
        <f>F28</f>
        <v>150</v>
      </c>
      <c r="R25" s="13">
        <f>H28</f>
        <v>2.8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64</v>
      </c>
      <c r="F26" s="11">
        <v>83</v>
      </c>
      <c r="G26" s="12">
        <f si="3" t="shared"/>
        <v>19</v>
      </c>
      <c r="H26" s="13">
        <v>3.1319215068741499</v>
      </c>
      <c r="I26" s="11">
        <v>11</v>
      </c>
      <c r="J26" s="11">
        <v>30</v>
      </c>
      <c r="K26" s="13">
        <v>2.7666666666666702</v>
      </c>
      <c r="L26" s="49">
        <v>26953.817595600001</v>
      </c>
      <c r="M26" s="50">
        <v>8606.16</v>
      </c>
      <c r="N26" s="29"/>
      <c r="O26" s="108"/>
      <c r="P26" s="18" t="s">
        <v>29</v>
      </c>
      <c r="Q26" s="51">
        <f>SUM(Q22:Q25)</f>
        <v>2112</v>
      </c>
      <c r="R26" s="71">
        <f>AVERAGE(R22:R25)</f>
        <v>3.1167336757345403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204</v>
      </c>
      <c r="F27" s="11">
        <v>164</v>
      </c>
      <c r="G27" s="12">
        <f si="3" t="shared"/>
        <v>-40</v>
      </c>
      <c r="H27" s="13">
        <v>2.6521106543995301</v>
      </c>
      <c r="I27" s="11">
        <v>33</v>
      </c>
      <c r="J27" s="11">
        <v>58</v>
      </c>
      <c r="K27" s="53">
        <v>2.8275862068965498</v>
      </c>
      <c r="L27" s="49">
        <v>54385.241923378497</v>
      </c>
      <c r="M27" s="50">
        <v>20506.400000000001</v>
      </c>
      <c r="N27" s="41"/>
      <c r="O27" s="113" t="s">
        <v>30</v>
      </c>
      <c r="P27" s="11" t="s">
        <v>40</v>
      </c>
      <c r="Q27" s="51">
        <f ref="Q27:Q32" si="4" t="shared">F6</f>
        <v>18</v>
      </c>
      <c r="R27" s="13">
        <f ref="R27:R32" si="5" t="shared">H6</f>
        <v>1.69</v>
      </c>
    </row>
    <row customFormat="1" customHeight="1" ht="18" r="28" s="1" spans="1:19" x14ac:dyDescent="0.15">
      <c r="A28" s="111"/>
      <c r="B28" s="23" t="s">
        <v>48</v>
      </c>
      <c r="C28" s="23">
        <f>F28</f>
        <v>150</v>
      </c>
      <c r="D28" s="22" t="s">
        <v>20</v>
      </c>
      <c r="E28" s="11">
        <v>145</v>
      </c>
      <c r="F28" s="11">
        <v>150</v>
      </c>
      <c r="G28" s="12">
        <f si="3" t="shared"/>
        <v>5</v>
      </c>
      <c r="H28" s="13">
        <v>2.8</v>
      </c>
      <c r="I28" s="11">
        <v>13</v>
      </c>
      <c r="J28" s="11">
        <v>80</v>
      </c>
      <c r="K28" s="53">
        <v>1.85</v>
      </c>
      <c r="L28" s="49">
        <v>50541.55</v>
      </c>
      <c r="M28" s="50">
        <v>18065.27</v>
      </c>
      <c r="N28"/>
      <c r="O28" s="114"/>
      <c r="P28" s="11" t="s">
        <v>37</v>
      </c>
      <c r="Q28" s="51">
        <f>F27</f>
        <v>164</v>
      </c>
      <c r="R28" s="13">
        <f>H27</f>
        <v>2.6521106543995301</v>
      </c>
    </row>
    <row customFormat="1" customHeight="1" ht="18" r="29" s="1" spans="1:19" x14ac:dyDescent="0.15">
      <c r="A29" s="111"/>
      <c r="B29" s="18"/>
      <c r="C29" s="18">
        <f ref="C29:G29" si="6" t="shared">SUM(C17:C28)</f>
        <v>3657</v>
      </c>
      <c r="D29" s="18"/>
      <c r="E29" s="18">
        <f si="6" t="shared"/>
        <v>3359</v>
      </c>
      <c r="F29" s="18">
        <f si="6" t="shared"/>
        <v>3657</v>
      </c>
      <c r="G29" s="24">
        <f si="6" t="shared"/>
        <v>298</v>
      </c>
      <c r="H29" s="20">
        <f>L29/M29</f>
        <v>2.9204881929143647</v>
      </c>
      <c r="I29" s="57">
        <f ref="I29:M29" si="7" t="shared">SUM(I17:I28)</f>
        <v>246</v>
      </c>
      <c r="J29" s="57">
        <f si="7" t="shared"/>
        <v>811</v>
      </c>
      <c r="K29" s="20"/>
      <c r="L29" s="58">
        <f si="7" t="shared"/>
        <v>1097259.5572809239</v>
      </c>
      <c r="M29" s="58">
        <f si="7" t="shared"/>
        <v>375711.0061061281</v>
      </c>
      <c r="N29" s="29"/>
      <c r="O29" s="115"/>
      <c r="P29" s="11" t="s">
        <v>99</v>
      </c>
      <c r="Q29" s="51">
        <f>F14</f>
        <v>52</v>
      </c>
      <c r="R29" s="13">
        <f>H14</f>
        <v>1.24553232968699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9997</v>
      </c>
      <c r="F30" s="25">
        <f si="8" t="shared"/>
        <v>10190</v>
      </c>
      <c r="G30" s="26">
        <f si="8" t="shared"/>
        <v>193</v>
      </c>
      <c r="H30" s="13">
        <f>L30/M30</f>
        <v>3.1855958443280348</v>
      </c>
      <c r="I30" s="60">
        <f ref="I30:M30" si="9" t="shared">I29+I15</f>
        <v>507</v>
      </c>
      <c r="J30" s="60">
        <f si="9" t="shared"/>
        <v>2783</v>
      </c>
      <c r="K30" s="13"/>
      <c r="L30" s="50">
        <f si="9" t="shared"/>
        <v>3298641.5627541738</v>
      </c>
      <c r="M30" s="50">
        <f si="9" t="shared"/>
        <v>1035486.5224436481</v>
      </c>
      <c r="N30" s="29"/>
      <c r="O30" s="11" t="s">
        <v>49</v>
      </c>
      <c r="P30" s="11" t="s">
        <v>43</v>
      </c>
      <c r="Q30" s="11">
        <f>F12</f>
        <v>285</v>
      </c>
      <c r="R30" s="13">
        <f>H12</f>
        <v>2.9839996548200598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147</v>
      </c>
      <c r="R31" s="65">
        <f si="5" t="shared"/>
        <v>4.6476654375712103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81</v>
      </c>
      <c r="R32" s="65">
        <f si="5" t="shared"/>
        <v>8.1729113761902994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10190</v>
      </c>
      <c r="R33" s="1">
        <f>R32+R31+R28+R27+R30+R25+R24+R23+R22+R20+R19+R18+R16+R15+R14+R12+R11+R10+R9+R7+R6+R4+R3+R2+R29</f>
        <v>79.730463836666075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79.73046383666609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{31E9E6FA-58BB-4C61-92D6-5BDB84A2DE37}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{9B9CA4CD-9665-4E68-824D-BFE2944D9126}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{FDA0651C-FA19-4C94-9AAC-B6FD739A5D34}</x14:id>
        </ext>
      </extLst>
    </cfRule>
  </conditionalFormatting>
  <conditionalFormatting sqref="R31">
    <cfRule dxfId="31" priority="16" type="aboveAverage"/>
    <cfRule aboveAverage="0" dxfId="30" priority="15" type="aboveAverage"/>
  </conditionalFormatting>
  <conditionalFormatting sqref="R32">
    <cfRule dxfId="29" priority="2" type="aboveAverage"/>
    <cfRule aboveAverage="0" dxfId="2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{8FDCF3DE-CD09-4264-8DCE-430D7BC4DAFA}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{7FBFE3E1-BFE8-496F-B22D-BE99C618DECB}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{D190899F-B1D3-4462-A673-8C58CDFE4E27}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{5DD86388-6984-4072-B00A-184AB3AEF09A}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{2CEFE79C-9C7B-47DA-9F14-6F567D2980C5}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{C843AA19-6625-44A6-B635-63EE60CE195B}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{D13EFDA1-F634-4704-AD6B-8C4481635738}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{366CE7F1-7965-4B75-8989-8BEF176CFCB3}</x14:id>
        </ext>
      </extLst>
    </cfRule>
  </conditionalFormatting>
  <conditionalFormatting sqref="R3:R4">
    <cfRule dxfId="27" priority="24" type="aboveAverage"/>
    <cfRule aboveAverage="0" dxfId="26" priority="23" type="aboveAverage"/>
  </conditionalFormatting>
  <conditionalFormatting sqref="R6:R7">
    <cfRule dxfId="25" priority="22" type="aboveAverage"/>
    <cfRule aboveAverage="0" dxfId="24" priority="21" type="aboveAverage"/>
  </conditionalFormatting>
  <conditionalFormatting sqref="R9:R12">
    <cfRule dxfId="23" priority="18" type="aboveAverage"/>
    <cfRule aboveAverage="0" dxfId="22" priority="17" type="aboveAverage"/>
  </conditionalFormatting>
  <conditionalFormatting sqref="R14:R16">
    <cfRule dxfId="21" priority="20" type="aboveAverage"/>
    <cfRule aboveAverage="0" dxfId="20" priority="19" type="aboveAverage"/>
  </conditionalFormatting>
  <conditionalFormatting sqref="R18:R21">
    <cfRule dxfId="19" priority="14" type="aboveAverage"/>
    <cfRule aboveAverage="0" dxfId="18" priority="13" type="aboveAverage"/>
  </conditionalFormatting>
  <conditionalFormatting sqref="R22:R25">
    <cfRule dxfId="17" priority="28" type="aboveAverage"/>
    <cfRule aboveAverage="0" dxfId="1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{D028A696-5CD9-45E3-B4BE-444A23AD9717}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1E9E6FA-58BB-4C61-92D6-5BDB84A2DE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9B9CA4CD-9665-4E68-824D-BFE2944D912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DA0651C-FA19-4C94-9AAC-B6FD739A5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FDCF3DE-CD09-4264-8DCE-430D7BC4DA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FBFE3E1-BFE8-496F-B22D-BE99C618DEC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190899F-B1D3-4462-A673-8C58CDFE4E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DD86388-6984-4072-B00A-184AB3AEF09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EFE79C-9C7B-47DA-9F14-6F567D2980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843AA19-6625-44A6-B635-63EE60CE195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3EFDA1-F634-4704-AD6B-8C448163573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6CE7F1-7965-4B75-8989-8BEF176CFCB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028A696-5CD9-45E3-B4BE-444A23AD971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1" topLeftCell="A4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43433</v>
      </c>
      <c r="B2" s="11" t="s">
        <v>19</v>
      </c>
      <c r="C2" s="11">
        <f>F2</f>
        <v>902</v>
      </c>
      <c r="D2" s="11" t="s">
        <v>20</v>
      </c>
      <c r="E2" s="11">
        <v>851</v>
      </c>
      <c r="F2" s="11">
        <v>902</v>
      </c>
      <c r="G2" s="12">
        <f ref="G2:G14" si="0" t="shared">F2-E2</f>
        <v>51</v>
      </c>
      <c r="H2" s="13">
        <v>3.5188062765400399</v>
      </c>
      <c r="I2" s="21">
        <v>47</v>
      </c>
      <c r="J2" s="21">
        <v>470</v>
      </c>
      <c r="K2" s="13">
        <v>1.9191489361702101</v>
      </c>
      <c r="L2" s="49">
        <v>277964.02</v>
      </c>
      <c r="M2" s="50">
        <v>78993.84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11"/>
      <c r="B3" s="104" t="s">
        <v>23</v>
      </c>
      <c r="C3" s="106">
        <f>F3+F4</f>
        <v>3492</v>
      </c>
      <c r="D3" s="11" t="s">
        <v>21</v>
      </c>
      <c r="E3" s="11">
        <v>3654</v>
      </c>
      <c r="F3" s="11">
        <v>3302</v>
      </c>
      <c r="G3" s="14">
        <f si="0" t="shared"/>
        <v>-352</v>
      </c>
      <c r="H3" s="13">
        <v>3.0615355554504502</v>
      </c>
      <c r="I3" s="11">
        <v>68</v>
      </c>
      <c r="J3" s="11">
        <v>719</v>
      </c>
      <c r="K3" s="13">
        <v>4.59248956884562</v>
      </c>
      <c r="L3" s="1">
        <v>1031132.0023000001</v>
      </c>
      <c r="M3" s="50">
        <v>336802.23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186</v>
      </c>
      <c r="F4" s="11">
        <v>190</v>
      </c>
      <c r="G4" s="14">
        <f si="0" t="shared"/>
        <v>4</v>
      </c>
      <c r="H4" s="13">
        <v>3.9269009905030199</v>
      </c>
      <c r="I4" s="11">
        <v>0</v>
      </c>
      <c r="J4" s="11">
        <v>48</v>
      </c>
      <c r="K4" s="13">
        <v>3.9583333333333299</v>
      </c>
      <c r="L4" s="49">
        <v>73138.059719999801</v>
      </c>
      <c r="M4" s="50">
        <v>18624.88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11"/>
      <c r="B5" s="106" t="s">
        <v>27</v>
      </c>
      <c r="C5" s="106">
        <f>F5+F6+F7</f>
        <v>495</v>
      </c>
      <c r="D5" s="11" t="s">
        <v>28</v>
      </c>
      <c r="E5" s="11">
        <v>337</v>
      </c>
      <c r="F5" s="11">
        <v>440</v>
      </c>
      <c r="G5" s="12">
        <f si="0" t="shared"/>
        <v>103</v>
      </c>
      <c r="H5" s="13">
        <v>2.5094556265547698</v>
      </c>
      <c r="I5" s="11">
        <v>15</v>
      </c>
      <c r="J5" s="11">
        <v>121</v>
      </c>
      <c r="K5" s="13">
        <v>3.6363636363636398</v>
      </c>
      <c r="L5" s="1">
        <v>196458.38</v>
      </c>
      <c r="M5" s="50">
        <v>78287.25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18</v>
      </c>
      <c r="F6" s="11">
        <v>29</v>
      </c>
      <c r="G6" s="12">
        <f si="0" t="shared"/>
        <v>11</v>
      </c>
      <c r="H6" s="13">
        <v>1.66</v>
      </c>
      <c r="I6" s="11">
        <v>0</v>
      </c>
      <c r="J6" s="11">
        <v>27</v>
      </c>
      <c r="K6" s="13">
        <v>1.07</v>
      </c>
      <c r="L6" s="49">
        <v>5527.59</v>
      </c>
      <c r="M6" s="50">
        <v>3322.13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26</v>
      </c>
      <c r="G7" s="12">
        <f si="0" t="shared"/>
        <v>2</v>
      </c>
      <c r="H7" s="13">
        <v>1.71</v>
      </c>
      <c r="I7" s="11">
        <v>2</v>
      </c>
      <c r="J7" s="11">
        <v>21</v>
      </c>
      <c r="K7" s="13">
        <v>1.24</v>
      </c>
      <c r="L7" s="49">
        <v>9226.34</v>
      </c>
      <c r="M7" s="50">
        <v>5398.2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1024</v>
      </c>
      <c r="D8" s="11" t="s">
        <v>33</v>
      </c>
      <c r="E8" s="11">
        <v>640</v>
      </c>
      <c r="F8" s="11">
        <v>547</v>
      </c>
      <c r="G8" s="14">
        <f si="0" t="shared"/>
        <v>-93</v>
      </c>
      <c r="H8" s="13">
        <v>3.4593037934130999</v>
      </c>
      <c r="I8" s="11">
        <v>33</v>
      </c>
      <c r="J8" s="11">
        <v>234</v>
      </c>
      <c r="K8" s="13">
        <v>2.33760683760684</v>
      </c>
      <c r="L8" s="49">
        <v>144693.13</v>
      </c>
      <c r="M8" s="50">
        <v>41827.24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241</v>
      </c>
      <c r="F9" s="11">
        <v>241</v>
      </c>
      <c r="G9" s="14">
        <f si="0" t="shared"/>
        <v>0</v>
      </c>
      <c r="H9" s="13">
        <v>3.5468593138507298</v>
      </c>
      <c r="I9" s="11">
        <v>24</v>
      </c>
      <c r="J9" s="11">
        <v>122</v>
      </c>
      <c r="K9" s="13">
        <v>1.9754098360655701</v>
      </c>
      <c r="L9" s="49">
        <v>72603.820000000007</v>
      </c>
      <c r="M9" s="50">
        <v>20469.89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147</v>
      </c>
      <c r="F10" s="11">
        <v>160</v>
      </c>
      <c r="G10" s="14">
        <f si="0" t="shared"/>
        <v>13</v>
      </c>
      <c r="H10" s="13">
        <v>4.9284225331548299</v>
      </c>
      <c r="I10" s="11">
        <v>24</v>
      </c>
      <c r="J10" s="11">
        <v>104</v>
      </c>
      <c r="K10" s="13">
        <v>1.5384615384615401</v>
      </c>
      <c r="L10" s="49">
        <v>93838.2</v>
      </c>
      <c r="M10" s="50">
        <v>19040.21</v>
      </c>
      <c r="N10" s="29"/>
      <c r="O10" s="105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81</v>
      </c>
      <c r="F11" s="11">
        <v>76</v>
      </c>
      <c r="G11" s="14">
        <f si="0" t="shared"/>
        <v>-5</v>
      </c>
      <c r="H11" s="13">
        <v>9.1487929558342493</v>
      </c>
      <c r="I11" s="11">
        <v>3</v>
      </c>
      <c r="J11" s="11">
        <v>31</v>
      </c>
      <c r="K11" s="13">
        <v>2.45161290322581</v>
      </c>
      <c r="L11" s="1">
        <v>51078.26</v>
      </c>
      <c r="M11" s="50">
        <v>5583.06</v>
      </c>
      <c r="N11" s="29"/>
      <c r="O11" s="105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11"/>
      <c r="B12" s="106" t="s">
        <v>38</v>
      </c>
      <c r="C12" s="106">
        <f>F12+F13</f>
        <v>235</v>
      </c>
      <c r="D12" s="11" t="s">
        <v>39</v>
      </c>
      <c r="E12" s="11">
        <v>285</v>
      </c>
      <c r="F12" s="11">
        <v>220</v>
      </c>
      <c r="G12" s="12">
        <f si="0" t="shared"/>
        <v>-65</v>
      </c>
      <c r="H12" s="16">
        <v>2.4595519694607599</v>
      </c>
      <c r="I12" s="51">
        <v>12</v>
      </c>
      <c r="J12" s="51">
        <v>56</v>
      </c>
      <c r="K12" s="13">
        <v>3.9285714285714302</v>
      </c>
      <c r="L12" s="52">
        <v>109397.802</v>
      </c>
      <c r="M12" s="50">
        <v>44478.751967165997</v>
      </c>
      <c r="N12" s="29"/>
      <c r="O12" s="105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17</v>
      </c>
      <c r="F13" s="11">
        <v>15</v>
      </c>
      <c r="G13" s="12">
        <f si="0" t="shared"/>
        <v>-2</v>
      </c>
      <c r="H13" s="16">
        <v>1.92466015650121</v>
      </c>
      <c r="I13" s="51">
        <v>5</v>
      </c>
      <c r="J13" s="51">
        <v>19</v>
      </c>
      <c r="K13" s="13">
        <v>0.78947368421052599</v>
      </c>
      <c r="L13" s="17">
        <v>6458.3723849999997</v>
      </c>
      <c r="M13" s="50">
        <v>3355.5910445720001</v>
      </c>
      <c r="N13" s="29"/>
      <c r="O13" s="105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11"/>
      <c r="B14" s="15" t="s">
        <v>99</v>
      </c>
      <c r="C14" s="15">
        <f>F14</f>
        <v>33</v>
      </c>
      <c r="D14" s="11" t="s">
        <v>30</v>
      </c>
      <c r="E14" s="11">
        <v>52</v>
      </c>
      <c r="F14" s="11">
        <v>33</v>
      </c>
      <c r="G14" s="12">
        <f si="0" t="shared"/>
        <v>-19</v>
      </c>
      <c r="H14" s="17">
        <v>0.87306145893164799</v>
      </c>
      <c r="I14" s="51">
        <v>26</v>
      </c>
      <c r="J14" s="51">
        <v>98</v>
      </c>
      <c r="K14" s="53">
        <v>0.33673469387755101</v>
      </c>
      <c r="L14" s="17">
        <v>10601.805972</v>
      </c>
      <c r="M14" s="50">
        <v>12143.252761350001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12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10">
        <v>43433</v>
      </c>
      <c r="B17" s="102" t="s">
        <v>41</v>
      </c>
      <c r="C17" s="102">
        <f>F17+F18</f>
        <v>1270</v>
      </c>
      <c r="D17" s="11" t="s">
        <v>21</v>
      </c>
      <c r="E17" s="21">
        <v>985</v>
      </c>
      <c r="F17" s="21">
        <v>830</v>
      </c>
      <c r="G17" s="12">
        <f ref="G17:G28" si="3" t="shared">F17-E17</f>
        <v>-155</v>
      </c>
      <c r="H17" s="13">
        <v>2.7</v>
      </c>
      <c r="I17" s="11">
        <v>35</v>
      </c>
      <c r="J17" s="11">
        <v>114</v>
      </c>
      <c r="K17" s="13">
        <v>7.3</v>
      </c>
      <c r="L17" s="29">
        <v>212594.14</v>
      </c>
      <c r="M17" s="50">
        <v>78467.489100000006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391</v>
      </c>
      <c r="F18" s="21">
        <v>440</v>
      </c>
      <c r="G18" s="12">
        <f si="3" t="shared"/>
        <v>49</v>
      </c>
      <c r="H18" s="13">
        <v>2.5</v>
      </c>
      <c r="I18" s="11">
        <v>31</v>
      </c>
      <c r="J18" s="11">
        <v>66</v>
      </c>
      <c r="K18" s="13">
        <v>6.7</v>
      </c>
      <c r="L18" s="49">
        <v>132607.65</v>
      </c>
      <c r="M18" s="50">
        <v>52720.044300000001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1729</v>
      </c>
      <c r="D19" s="11" t="s">
        <v>21</v>
      </c>
      <c r="E19" s="21">
        <v>566</v>
      </c>
      <c r="F19" s="21">
        <v>517</v>
      </c>
      <c r="G19" s="12">
        <f si="3" t="shared"/>
        <v>-49</v>
      </c>
      <c r="H19" s="13">
        <v>2.5414502415761802</v>
      </c>
      <c r="I19" s="11">
        <v>19</v>
      </c>
      <c r="J19" s="11">
        <v>96</v>
      </c>
      <c r="K19" s="13">
        <v>5.3854166666666696</v>
      </c>
      <c r="L19" s="49">
        <v>150396.68936899601</v>
      </c>
      <c r="M19" s="50">
        <v>59177.506963788299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46</v>
      </c>
      <c r="F20" s="21">
        <v>52</v>
      </c>
      <c r="G20" s="14">
        <f si="3" t="shared"/>
        <v>6</v>
      </c>
      <c r="H20" s="13">
        <v>3.6690528013741899</v>
      </c>
      <c r="I20" s="11">
        <v>19</v>
      </c>
      <c r="J20" s="11">
        <v>20</v>
      </c>
      <c r="K20" s="13">
        <v>2.6</v>
      </c>
      <c r="L20" s="49">
        <v>22203.646064917699</v>
      </c>
      <c r="M20" s="50">
        <v>6051.6016713091904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270</v>
      </c>
      <c r="F21" s="21">
        <v>287</v>
      </c>
      <c r="G21" s="14">
        <f si="3" t="shared"/>
        <v>17</v>
      </c>
      <c r="H21" s="13">
        <v>2.70421933670952</v>
      </c>
      <c r="I21" s="11">
        <v>18</v>
      </c>
      <c r="J21" s="11">
        <v>72</v>
      </c>
      <c r="K21" s="13">
        <v>3.9861111111111098</v>
      </c>
      <c r="L21" s="49">
        <v>87129.909365558895</v>
      </c>
      <c r="M21" s="50">
        <v>32219.986072423399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133</v>
      </c>
      <c r="F22" s="21">
        <v>106</v>
      </c>
      <c r="G22" s="14">
        <f si="3" t="shared"/>
        <v>-27</v>
      </c>
      <c r="H22" s="13">
        <v>3.1276933200415402</v>
      </c>
      <c r="I22" s="11">
        <v>0</v>
      </c>
      <c r="J22" s="11">
        <v>27</v>
      </c>
      <c r="K22" s="13">
        <v>3.92592592592593</v>
      </c>
      <c r="L22" s="49">
        <v>28407.993338884298</v>
      </c>
      <c r="M22" s="50">
        <v>9082.7298050139307</v>
      </c>
      <c r="N22" s="41"/>
      <c r="O22" s="106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720</v>
      </c>
      <c r="F23" s="21">
        <v>767</v>
      </c>
      <c r="G23" s="12">
        <f si="3" t="shared"/>
        <v>47</v>
      </c>
      <c r="H23" s="13">
        <v>3.25069086444962</v>
      </c>
      <c r="I23" s="11">
        <v>20</v>
      </c>
      <c r="J23" s="11">
        <v>157</v>
      </c>
      <c r="K23" s="13">
        <v>4.8853503184713398</v>
      </c>
      <c r="L23" s="49">
        <v>244547.25529448999</v>
      </c>
      <c r="M23" s="50">
        <v>75229.317548746505</v>
      </c>
      <c r="N23" s="29"/>
      <c r="O23" s="107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367</v>
      </c>
      <c r="D24" s="22" t="s">
        <v>28</v>
      </c>
      <c r="E24" s="11">
        <v>74</v>
      </c>
      <c r="F24" s="11">
        <v>88</v>
      </c>
      <c r="G24" s="14">
        <f si="3" t="shared"/>
        <v>14</v>
      </c>
      <c r="H24" s="13">
        <v>2.97546831801488</v>
      </c>
      <c r="I24" s="11">
        <v>13</v>
      </c>
      <c r="J24" s="11">
        <v>50</v>
      </c>
      <c r="K24" s="13">
        <v>1.76</v>
      </c>
      <c r="L24" s="49">
        <v>39738.420801</v>
      </c>
      <c r="M24" s="50">
        <v>13355.35</v>
      </c>
      <c r="N24" s="29"/>
      <c r="O24" s="107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75</v>
      </c>
      <c r="F25" s="11">
        <v>63</v>
      </c>
      <c r="G25" s="12">
        <f si="3" t="shared"/>
        <v>-12</v>
      </c>
      <c r="H25" s="13">
        <v>2.4765045168859898</v>
      </c>
      <c r="I25" s="11">
        <v>13</v>
      </c>
      <c r="J25" s="11">
        <v>40</v>
      </c>
      <c r="K25" s="13">
        <v>1.575</v>
      </c>
      <c r="L25" s="49">
        <v>20938.697100000001</v>
      </c>
      <c r="M25" s="50">
        <v>8454.94</v>
      </c>
      <c r="N25" s="29"/>
      <c r="O25" s="107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83</v>
      </c>
      <c r="F26" s="11">
        <v>74</v>
      </c>
      <c r="G26" s="12">
        <f si="3" t="shared"/>
        <v>-9</v>
      </c>
      <c r="H26" s="13">
        <v>2.6796110649962799</v>
      </c>
      <c r="I26" s="11">
        <v>11</v>
      </c>
      <c r="J26" s="11">
        <v>27</v>
      </c>
      <c r="K26" s="13">
        <v>2.74074074074074</v>
      </c>
      <c r="L26" s="49">
        <v>25417.772310349999</v>
      </c>
      <c r="M26" s="50">
        <v>9485.6200000000008</v>
      </c>
      <c r="N26" s="29"/>
      <c r="O26" s="108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164</v>
      </c>
      <c r="F27" s="11">
        <v>142</v>
      </c>
      <c r="G27" s="12">
        <f si="3" t="shared"/>
        <v>-22</v>
      </c>
      <c r="H27" s="13">
        <v>1.8895948134124401</v>
      </c>
      <c r="I27" s="11">
        <v>22</v>
      </c>
      <c r="J27" s="11">
        <v>55</v>
      </c>
      <c r="K27" s="53">
        <v>2.5818181818181798</v>
      </c>
      <c r="L27" s="49">
        <v>50073.166590437999</v>
      </c>
      <c r="M27" s="50">
        <v>26499.42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11"/>
      <c r="B28" s="23" t="s">
        <v>48</v>
      </c>
      <c r="C28" s="23">
        <f>F28</f>
        <v>168</v>
      </c>
      <c r="D28" s="22" t="s">
        <v>20</v>
      </c>
      <c r="E28" s="11">
        <v>150</v>
      </c>
      <c r="F28" s="11">
        <v>168</v>
      </c>
      <c r="G28" s="12">
        <f si="3" t="shared"/>
        <v>18</v>
      </c>
      <c r="H28" s="13">
        <v>3.1</v>
      </c>
      <c r="I28" s="11">
        <v>11</v>
      </c>
      <c r="J28" s="11">
        <v>87</v>
      </c>
      <c r="K28" s="53">
        <v>1.93</v>
      </c>
      <c r="L28" s="49">
        <v>58130.98</v>
      </c>
      <c r="M28" s="50">
        <v>18533.009999999998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11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43407</v>
      </c>
      <c r="B2" s="11" t="s">
        <v>19</v>
      </c>
      <c r="C2" s="11">
        <f>F2</f>
        <v>1822</v>
      </c>
      <c r="D2" s="11" t="s">
        <v>20</v>
      </c>
      <c r="E2" s="11">
        <v>1673</v>
      </c>
      <c r="F2" s="11">
        <v>1822</v>
      </c>
      <c r="G2" s="12">
        <f ref="G2:G13" si="0" t="shared">F2-E2</f>
        <v>149</v>
      </c>
      <c r="H2" s="13">
        <v>3.8223494328964498</v>
      </c>
      <c r="I2" s="21">
        <v>0</v>
      </c>
      <c r="J2" s="21">
        <v>480</v>
      </c>
      <c r="K2" s="13">
        <v>3.4854166666666702</v>
      </c>
      <c r="L2" s="49">
        <v>565319.375</v>
      </c>
      <c r="M2" s="50">
        <v>144362.16399999999</v>
      </c>
      <c r="N2" s="29"/>
      <c r="O2" s="104" t="s">
        <v>21</v>
      </c>
      <c r="P2" s="11" t="s">
        <v>22</v>
      </c>
      <c r="Q2" s="51">
        <f>F3</f>
        <v>3793</v>
      </c>
      <c r="R2" s="65">
        <f>H3</f>
        <v>3.0894181644732002</v>
      </c>
    </row>
    <row customHeight="1" ht="18" r="3" spans="1:18" x14ac:dyDescent="0.15">
      <c r="A3" s="111"/>
      <c r="B3" s="104" t="s">
        <v>23</v>
      </c>
      <c r="C3" s="106">
        <f>F3+F4</f>
        <v>3850</v>
      </c>
      <c r="D3" s="11" t="s">
        <v>21</v>
      </c>
      <c r="E3" s="11">
        <v>3707</v>
      </c>
      <c r="F3" s="11">
        <v>3793</v>
      </c>
      <c r="G3" s="14">
        <f si="0" t="shared"/>
        <v>86</v>
      </c>
      <c r="H3" s="13">
        <v>3.0894181644732002</v>
      </c>
      <c r="I3" s="11">
        <v>0</v>
      </c>
      <c r="J3" s="11">
        <v>638</v>
      </c>
      <c r="K3" s="13">
        <v>5.94514106583072</v>
      </c>
      <c r="L3" s="1">
        <v>1205186.0752999999</v>
      </c>
      <c r="M3" s="50">
        <v>368726.25</v>
      </c>
      <c r="N3" s="29"/>
      <c r="O3" s="104"/>
      <c r="P3" s="11" t="s">
        <v>24</v>
      </c>
      <c r="Q3" s="51">
        <f>F16</f>
        <v>831</v>
      </c>
      <c r="R3" s="13">
        <f>H16</f>
        <v>2.8</v>
      </c>
    </row>
    <row customHeight="1" ht="18" r="4" spans="1:18" x14ac:dyDescent="0.15">
      <c r="A4" s="111"/>
      <c r="B4" s="104"/>
      <c r="C4" s="108"/>
      <c r="D4" s="11" t="s">
        <v>25</v>
      </c>
      <c r="E4" s="11">
        <v>72</v>
      </c>
      <c r="F4" s="11">
        <v>57</v>
      </c>
      <c r="G4" s="14">
        <f si="0" t="shared"/>
        <v>-15</v>
      </c>
      <c r="H4" s="13">
        <v>3.1849225904133398</v>
      </c>
      <c r="I4" s="11">
        <v>0</v>
      </c>
      <c r="J4" s="11">
        <v>20</v>
      </c>
      <c r="K4" s="13">
        <v>2.85</v>
      </c>
      <c r="L4" s="49">
        <v>20692.758363749999</v>
      </c>
      <c r="M4" s="50">
        <v>6322.23</v>
      </c>
      <c r="N4" s="29"/>
      <c r="O4" s="104"/>
      <c r="P4" s="11" t="s">
        <v>26</v>
      </c>
      <c r="Q4" s="66">
        <f>F18</f>
        <v>1147</v>
      </c>
      <c r="R4" s="55">
        <f>H18</f>
        <v>2.6930879306070801</v>
      </c>
    </row>
    <row customHeight="1" ht="18" r="5" spans="1:18" x14ac:dyDescent="0.15">
      <c r="A5" s="111"/>
      <c r="B5" s="106" t="s">
        <v>27</v>
      </c>
      <c r="C5" s="106">
        <f>F5+F6+F7</f>
        <v>672</v>
      </c>
      <c r="D5" s="11" t="s">
        <v>28</v>
      </c>
      <c r="E5" s="11">
        <v>459</v>
      </c>
      <c r="F5" s="11">
        <v>575</v>
      </c>
      <c r="G5" s="12">
        <f si="0" t="shared"/>
        <v>116</v>
      </c>
      <c r="H5" s="13">
        <v>3.62</v>
      </c>
      <c r="I5" s="11">
        <v>0</v>
      </c>
      <c r="J5" s="11">
        <v>99</v>
      </c>
      <c r="K5" s="13">
        <v>5.84</v>
      </c>
      <c r="L5" s="1">
        <v>292337.88</v>
      </c>
      <c r="M5" s="50">
        <v>80586.92</v>
      </c>
      <c r="N5" s="29"/>
      <c r="O5" s="104"/>
      <c r="P5" s="18" t="s">
        <v>29</v>
      </c>
      <c r="Q5" s="67">
        <f>SUM(Q2:Q4)</f>
        <v>5771</v>
      </c>
      <c r="R5" s="68">
        <f>AVERAGE(R2:R4)</f>
        <v>2.8608353650267602</v>
      </c>
    </row>
    <row customHeight="1" ht="18" r="6" spans="1:18" x14ac:dyDescent="0.15">
      <c r="A6" s="111"/>
      <c r="B6" s="107"/>
      <c r="C6" s="107"/>
      <c r="D6" s="11" t="s">
        <v>30</v>
      </c>
      <c r="E6" s="11">
        <v>49</v>
      </c>
      <c r="F6" s="11">
        <v>51</v>
      </c>
      <c r="G6" s="12">
        <f si="0" t="shared"/>
        <v>2</v>
      </c>
      <c r="H6" s="13">
        <v>3.91</v>
      </c>
      <c r="I6" s="11">
        <v>0</v>
      </c>
      <c r="J6" s="11">
        <v>34</v>
      </c>
      <c r="K6" s="13">
        <v>1.5</v>
      </c>
      <c r="L6" s="49">
        <v>9927.6299999999992</v>
      </c>
      <c r="M6" s="50">
        <v>2536.4699999999998</v>
      </c>
      <c r="N6" s="29"/>
      <c r="O6" s="104" t="s">
        <v>25</v>
      </c>
      <c r="P6" s="11" t="s">
        <v>22</v>
      </c>
      <c r="Q6" s="51">
        <f>F4</f>
        <v>57</v>
      </c>
      <c r="R6" s="13">
        <f>H4</f>
        <v>3.1849225904133398</v>
      </c>
    </row>
    <row customHeight="1" ht="18" r="7" spans="1:18" x14ac:dyDescent="0.15">
      <c r="A7" s="111"/>
      <c r="B7" s="108"/>
      <c r="C7" s="108"/>
      <c r="D7" s="11" t="s">
        <v>31</v>
      </c>
      <c r="E7" s="11">
        <v>32</v>
      </c>
      <c r="F7" s="11">
        <v>46</v>
      </c>
      <c r="G7" s="12">
        <f si="0" t="shared"/>
        <v>14</v>
      </c>
      <c r="H7" s="13">
        <v>1.71</v>
      </c>
      <c r="I7" s="11">
        <v>0</v>
      </c>
      <c r="J7" s="11">
        <v>41</v>
      </c>
      <c r="K7" s="13">
        <v>1.1200000000000001</v>
      </c>
      <c r="L7" s="49">
        <v>15745.53</v>
      </c>
      <c r="M7" s="50">
        <v>9200.1</v>
      </c>
      <c r="N7" s="29"/>
      <c r="O7" s="104"/>
      <c r="P7" s="11" t="s">
        <v>26</v>
      </c>
      <c r="Q7" s="66">
        <f>F19</f>
        <v>93</v>
      </c>
      <c r="R7" s="56">
        <f>H19</f>
        <v>3.0451680595938702</v>
      </c>
    </row>
    <row customHeight="1" ht="18" r="8" spans="1:18" x14ac:dyDescent="0.15">
      <c r="A8" s="111"/>
      <c r="B8" s="106" t="s">
        <v>32</v>
      </c>
      <c r="C8" s="106">
        <f>F8+F9+F10+F11</f>
        <v>1675</v>
      </c>
      <c r="D8" s="11" t="s">
        <v>33</v>
      </c>
      <c r="E8" s="11">
        <v>662</v>
      </c>
      <c r="F8" s="11">
        <v>754</v>
      </c>
      <c r="G8" s="14">
        <f si="0" t="shared"/>
        <v>92</v>
      </c>
      <c r="H8" s="13">
        <v>4.2468246380518604</v>
      </c>
      <c r="I8" s="11"/>
      <c r="J8" s="11">
        <v>221</v>
      </c>
      <c r="K8" s="13">
        <v>3.4117647058823501</v>
      </c>
      <c r="L8" s="49">
        <v>230452.58</v>
      </c>
      <c r="M8" s="50">
        <v>54264.68</v>
      </c>
      <c r="N8" s="29"/>
      <c r="O8" s="104"/>
      <c r="P8" s="18" t="s">
        <v>29</v>
      </c>
      <c r="Q8" s="67">
        <f>SUM(Q6:Q7)</f>
        <v>150</v>
      </c>
      <c r="R8" s="68">
        <f>AVERAGE(R6:R7)</f>
        <v>3.1150453250036048</v>
      </c>
    </row>
    <row customHeight="1" ht="18" r="9" spans="1:18" x14ac:dyDescent="0.15">
      <c r="A9" s="111"/>
      <c r="B9" s="107"/>
      <c r="C9" s="107"/>
      <c r="D9" s="11" t="s">
        <v>31</v>
      </c>
      <c r="E9" s="11">
        <v>174</v>
      </c>
      <c r="F9" s="11">
        <v>185</v>
      </c>
      <c r="G9" s="14">
        <f si="0" t="shared"/>
        <v>11</v>
      </c>
      <c r="H9" s="13">
        <v>3.8304083120252299</v>
      </c>
      <c r="I9" s="11"/>
      <c r="J9" s="11">
        <v>76</v>
      </c>
      <c r="K9" s="13">
        <v>2.4342105263157898</v>
      </c>
      <c r="L9" s="49">
        <v>53389.61</v>
      </c>
      <c r="M9" s="50">
        <v>13938.36</v>
      </c>
      <c r="N9" s="29"/>
      <c r="O9" s="105" t="s">
        <v>31</v>
      </c>
      <c r="P9" s="11" t="s">
        <v>34</v>
      </c>
      <c r="Q9" s="66">
        <f>F9</f>
        <v>185</v>
      </c>
      <c r="R9" s="65">
        <f>H9</f>
        <v>3.8304083120252299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369</v>
      </c>
      <c r="F10" s="11">
        <v>431</v>
      </c>
      <c r="G10" s="14">
        <f si="0" t="shared"/>
        <v>62</v>
      </c>
      <c r="H10" s="13">
        <v>6.7254806857593596</v>
      </c>
      <c r="I10" s="11"/>
      <c r="J10" s="11">
        <v>122</v>
      </c>
      <c r="K10" s="13">
        <v>3.5327868852458999</v>
      </c>
      <c r="L10" s="49">
        <v>242104.19</v>
      </c>
      <c r="M10" s="50">
        <v>35998.050000000003</v>
      </c>
      <c r="N10" s="29"/>
      <c r="O10" s="105"/>
      <c r="P10" s="11" t="s">
        <v>26</v>
      </c>
      <c r="Q10" s="66">
        <f>F20</f>
        <v>290</v>
      </c>
      <c r="R10" s="56">
        <f>H20</f>
        <v>2.57627024896275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281</v>
      </c>
      <c r="F11" s="11">
        <v>305</v>
      </c>
      <c r="G11" s="14">
        <f si="0" t="shared"/>
        <v>24</v>
      </c>
      <c r="H11" s="13">
        <v>14.7067009119768</v>
      </c>
      <c r="I11" s="11"/>
      <c r="J11" s="11">
        <v>28</v>
      </c>
      <c r="K11" s="13">
        <v>10.8928571428571</v>
      </c>
      <c r="L11" s="1">
        <v>274677.2</v>
      </c>
      <c r="M11" s="50">
        <v>18677.009999999998</v>
      </c>
      <c r="N11" s="29"/>
      <c r="O11" s="105"/>
      <c r="P11" s="11" t="s">
        <v>37</v>
      </c>
      <c r="Q11" s="69">
        <f>F25</f>
        <v>70</v>
      </c>
      <c r="R11" s="65">
        <f>H25</f>
        <v>2.7</v>
      </c>
    </row>
    <row customHeight="1" ht="18" r="12" spans="1:18" x14ac:dyDescent="0.15">
      <c r="A12" s="111"/>
      <c r="B12" s="106" t="s">
        <v>38</v>
      </c>
      <c r="C12" s="106">
        <f>F12+F13</f>
        <v>430</v>
      </c>
      <c r="D12" s="11" t="s">
        <v>39</v>
      </c>
      <c r="E12" s="11">
        <v>360</v>
      </c>
      <c r="F12" s="11">
        <v>370</v>
      </c>
      <c r="G12" s="12">
        <f si="0" t="shared"/>
        <v>10</v>
      </c>
      <c r="H12" s="16">
        <v>4.5319280783569003</v>
      </c>
      <c r="I12" s="11">
        <v>0</v>
      </c>
      <c r="J12" s="11">
        <v>43</v>
      </c>
      <c r="K12" s="13">
        <v>8.6046511627907005</v>
      </c>
      <c r="L12" s="49">
        <v>179100.36180000001</v>
      </c>
      <c r="M12" s="50">
        <v>39519.683168700001</v>
      </c>
      <c r="N12" s="29"/>
      <c r="O12" s="105"/>
      <c r="P12" s="11" t="s">
        <v>40</v>
      </c>
      <c r="Q12" s="69">
        <f>F7</f>
        <v>46</v>
      </c>
      <c r="R12" s="65">
        <f>H7</f>
        <v>1.71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72</v>
      </c>
      <c r="F13" s="11">
        <v>60</v>
      </c>
      <c r="G13" s="12">
        <f si="0" t="shared"/>
        <v>-12</v>
      </c>
      <c r="H13" s="16">
        <v>2.85112772304586</v>
      </c>
      <c r="I13" s="11">
        <v>0</v>
      </c>
      <c r="J13" s="11">
        <v>11</v>
      </c>
      <c r="K13" s="13">
        <v>5.4545454545454497</v>
      </c>
      <c r="L13" s="49">
        <v>26531.035199999998</v>
      </c>
      <c r="M13" s="50">
        <v>9305.4530618000008</v>
      </c>
      <c r="N13" s="29"/>
      <c r="O13" s="105"/>
      <c r="P13" s="18" t="s">
        <v>29</v>
      </c>
      <c r="Q13" s="51">
        <f>SUM(Q9:Q12)</f>
        <v>591</v>
      </c>
      <c r="R13" s="68">
        <f>AVERAGE(R9:R11)</f>
        <v>3.0355595203293269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8449</v>
      </c>
      <c r="D14" s="18"/>
      <c r="E14" s="18">
        <f si="1" t="shared"/>
        <v>7910</v>
      </c>
      <c r="F14" s="18">
        <f si="1" t="shared"/>
        <v>8449</v>
      </c>
      <c r="G14" s="19">
        <f si="1" t="shared"/>
        <v>539</v>
      </c>
      <c r="H14" s="20"/>
      <c r="I14" s="18">
        <f>SUM(I3:I13)</f>
        <v>0</v>
      </c>
      <c r="J14" s="18">
        <f>SUM(J2:J13)</f>
        <v>1813</v>
      </c>
      <c r="K14" s="20"/>
      <c r="L14" s="90">
        <f>SUM(L2:L13)</f>
        <v>3115464.2256637495</v>
      </c>
      <c r="M14" s="58">
        <f>SUM(M2:M13)</f>
        <v>783437.3702305</v>
      </c>
      <c r="N14" s="29"/>
      <c r="O14" s="104" t="s">
        <v>33</v>
      </c>
      <c r="P14" s="11" t="s">
        <v>34</v>
      </c>
      <c r="Q14" s="69">
        <f>F8</f>
        <v>754</v>
      </c>
      <c r="R14" s="65">
        <f>H8</f>
        <v>4.2468246380518604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210</v>
      </c>
      <c r="R15" s="59">
        <f>H21</f>
        <v>2.8415665792565701</v>
      </c>
    </row>
    <row customHeight="1" ht="18" r="16" spans="1:18" x14ac:dyDescent="0.15">
      <c r="A16" s="110">
        <v>43407</v>
      </c>
      <c r="B16" s="102" t="s">
        <v>41</v>
      </c>
      <c r="C16" s="102">
        <f>F16+F17</f>
        <v>1032</v>
      </c>
      <c r="D16" s="11" t="s">
        <v>21</v>
      </c>
      <c r="E16" s="21">
        <v>886</v>
      </c>
      <c r="F16" s="21">
        <v>831</v>
      </c>
      <c r="G16" s="12">
        <f ref="G16:G27" si="2" t="shared">F16-E16</f>
        <v>-55</v>
      </c>
      <c r="H16" s="13">
        <v>2.8</v>
      </c>
      <c r="I16" s="11"/>
      <c r="J16" s="11">
        <v>140</v>
      </c>
      <c r="K16" s="13">
        <v>5.9</v>
      </c>
      <c r="L16" s="49">
        <v>231884.0638</v>
      </c>
      <c r="M16" s="50">
        <v>83088.724859163005</v>
      </c>
      <c r="N16" s="29"/>
      <c r="O16" s="104"/>
      <c r="P16" s="11" t="s">
        <v>37</v>
      </c>
      <c r="Q16" s="69">
        <f>F24</f>
        <v>155</v>
      </c>
      <c r="R16" s="65">
        <f>H24</f>
        <v>3.22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193</v>
      </c>
      <c r="F17" s="21">
        <v>201</v>
      </c>
      <c r="G17" s="12">
        <f si="2" t="shared"/>
        <v>8</v>
      </c>
      <c r="H17" s="13">
        <v>3.3</v>
      </c>
      <c r="I17" s="11"/>
      <c r="J17" s="11">
        <v>43</v>
      </c>
      <c r="K17" s="13">
        <v>4.7</v>
      </c>
      <c r="L17" s="49">
        <v>67956.989100000006</v>
      </c>
      <c r="M17" s="50">
        <v>21105.4754900355</v>
      </c>
      <c r="N17" s="29"/>
      <c r="O17" s="104"/>
      <c r="P17" s="18" t="s">
        <v>29</v>
      </c>
      <c r="Q17" s="51">
        <f>SUM(Q14:Q16)</f>
        <v>1119</v>
      </c>
      <c r="R17" s="68">
        <f>AVERAGE(R14:R16)</f>
        <v>3.436130405769477</v>
      </c>
    </row>
    <row customHeight="1" ht="18" r="18" spans="1:19" x14ac:dyDescent="0.15">
      <c r="A18" s="111"/>
      <c r="B18" s="102" t="s">
        <v>42</v>
      </c>
      <c r="C18" s="102">
        <f>SUM(F18:F22)</f>
        <v>2594</v>
      </c>
      <c r="D18" s="11" t="s">
        <v>21</v>
      </c>
      <c r="E18" s="21">
        <v>1151</v>
      </c>
      <c r="F18" s="21">
        <v>1147</v>
      </c>
      <c r="G18" s="12">
        <f si="2" t="shared"/>
        <v>-4</v>
      </c>
      <c r="H18" s="13">
        <v>2.6930879306070801</v>
      </c>
      <c r="I18" s="11"/>
      <c r="J18" s="11">
        <v>153</v>
      </c>
      <c r="K18" s="13">
        <v>7.4836601307189499</v>
      </c>
      <c r="L18" s="49">
        <v>334189.70727526897</v>
      </c>
      <c r="M18" s="89">
        <v>124091.643454039</v>
      </c>
      <c r="N18" s="29"/>
      <c r="O18" s="104" t="s">
        <v>28</v>
      </c>
      <c r="P18" s="11" t="s">
        <v>40</v>
      </c>
      <c r="Q18" s="67">
        <f>F5</f>
        <v>575</v>
      </c>
      <c r="R18" s="13">
        <f>H5</f>
        <v>3.62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72</v>
      </c>
      <c r="F19" s="21">
        <v>93</v>
      </c>
      <c r="G19" s="14">
        <f si="2" t="shared"/>
        <v>21</v>
      </c>
      <c r="H19" s="13">
        <v>3.0451680595938702</v>
      </c>
      <c r="I19" s="11"/>
      <c r="J19" s="11">
        <v>31</v>
      </c>
      <c r="K19" s="13">
        <v>3</v>
      </c>
      <c r="L19" s="11">
        <v>39018.230324588701</v>
      </c>
      <c r="M19" s="76">
        <v>12813.1615598886</v>
      </c>
      <c r="N19" s="29"/>
      <c r="O19" s="104"/>
      <c r="P19" s="11" t="s">
        <v>43</v>
      </c>
      <c r="Q19" s="67">
        <f>F13</f>
        <v>60</v>
      </c>
      <c r="R19" s="13">
        <f>H13</f>
        <v>2.85112772304586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222</v>
      </c>
      <c r="F20" s="21">
        <v>290</v>
      </c>
      <c r="G20" s="14">
        <f si="2" t="shared"/>
        <v>68</v>
      </c>
      <c r="H20" s="13">
        <v>2.57627024896275</v>
      </c>
      <c r="I20" s="11"/>
      <c r="J20" s="11">
        <v>88</v>
      </c>
      <c r="K20" s="13">
        <v>3.2613636363636398</v>
      </c>
      <c r="L20" s="49">
        <v>83882.1752265861</v>
      </c>
      <c r="M20" s="76">
        <v>32559.540389972099</v>
      </c>
      <c r="N20" s="29"/>
      <c r="O20" s="104"/>
      <c r="P20" s="11" t="s">
        <v>37</v>
      </c>
      <c r="Q20" s="70">
        <f>F23</f>
        <v>131</v>
      </c>
      <c r="R20" s="65">
        <f>H23</f>
        <v>3.6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162</v>
      </c>
      <c r="F21" s="21">
        <v>210</v>
      </c>
      <c r="G21" s="14">
        <f si="2" t="shared"/>
        <v>48</v>
      </c>
      <c r="H21" s="13">
        <v>2.8415665792565701</v>
      </c>
      <c r="I21" s="11"/>
      <c r="J21" s="11">
        <v>33</v>
      </c>
      <c r="K21" s="13">
        <v>6.2424242424242404</v>
      </c>
      <c r="L21" s="49">
        <v>46992.506244796001</v>
      </c>
      <c r="M21" s="76">
        <v>16537.534818941502</v>
      </c>
      <c r="N21" s="29"/>
      <c r="O21" s="104"/>
      <c r="P21" s="18" t="s">
        <v>29</v>
      </c>
      <c r="Q21" s="67">
        <f>Q20+Q19+Q18</f>
        <v>766</v>
      </c>
      <c r="R21" s="68">
        <f>AVERAGE(R18:R20)</f>
        <v>3.3570425743486201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755</v>
      </c>
      <c r="F22" s="21">
        <v>854</v>
      </c>
      <c r="G22" s="12">
        <f si="2" t="shared"/>
        <v>99</v>
      </c>
      <c r="H22" s="13">
        <v>2.7590328946523002</v>
      </c>
      <c r="I22" s="11"/>
      <c r="J22" s="11">
        <v>189</v>
      </c>
      <c r="K22" s="13">
        <v>4.5185185185185199</v>
      </c>
      <c r="L22" s="49">
        <v>262694.13128226699</v>
      </c>
      <c r="M22" s="76">
        <v>95212.395543175502</v>
      </c>
      <c r="N22" s="29"/>
      <c r="O22" s="106" t="s">
        <v>20</v>
      </c>
      <c r="P22" s="11" t="s">
        <v>44</v>
      </c>
      <c r="Q22" s="69">
        <f>F2</f>
        <v>1822</v>
      </c>
      <c r="R22" s="13">
        <f>H2</f>
        <v>3.8223494328964498</v>
      </c>
    </row>
    <row customHeight="1" ht="18" r="23" spans="1:19" x14ac:dyDescent="0.15">
      <c r="A23" s="111"/>
      <c r="B23" s="102" t="s">
        <v>45</v>
      </c>
      <c r="C23" s="102">
        <f>SUM(F23:F26)</f>
        <v>458</v>
      </c>
      <c r="D23" s="22" t="s">
        <v>28</v>
      </c>
      <c r="E23" s="11">
        <v>130</v>
      </c>
      <c r="F23" s="11">
        <v>131</v>
      </c>
      <c r="G23" s="14">
        <f si="2" t="shared"/>
        <v>1</v>
      </c>
      <c r="H23" s="65">
        <v>3.6</v>
      </c>
      <c r="I23" s="11">
        <v>0</v>
      </c>
      <c r="J23" s="11">
        <v>36</v>
      </c>
      <c r="K23" s="13">
        <v>3.6388888888888902</v>
      </c>
      <c r="L23" s="49">
        <v>61573.517809999998</v>
      </c>
      <c r="M23" s="50">
        <v>16184.01</v>
      </c>
      <c r="N23" s="29"/>
      <c r="O23" s="107"/>
      <c r="P23" s="23" t="s">
        <v>26</v>
      </c>
      <c r="Q23" s="69">
        <f>F22</f>
        <v>854</v>
      </c>
      <c r="R23" s="13">
        <f>H22</f>
        <v>2.7590328946523002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169</v>
      </c>
      <c r="F24" s="11">
        <v>155</v>
      </c>
      <c r="G24" s="12">
        <f si="2" t="shared"/>
        <v>-14</v>
      </c>
      <c r="H24" s="65">
        <v>3.22</v>
      </c>
      <c r="I24" s="11">
        <v>0</v>
      </c>
      <c r="J24" s="11">
        <v>65</v>
      </c>
      <c r="K24" s="13">
        <v>2.3846153846153801</v>
      </c>
      <c r="L24" s="49">
        <v>49540.534200000002</v>
      </c>
      <c r="M24" s="50">
        <v>15406.18</v>
      </c>
      <c r="N24" s="29"/>
      <c r="O24" s="107"/>
      <c r="P24" s="23" t="s">
        <v>24</v>
      </c>
      <c r="Q24" s="69">
        <f>F17</f>
        <v>201</v>
      </c>
      <c r="R24" s="13">
        <f>H17</f>
        <v>3.3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159</v>
      </c>
      <c r="F25" s="11">
        <v>70</v>
      </c>
      <c r="G25" s="12">
        <f si="2" t="shared"/>
        <v>-89</v>
      </c>
      <c r="H25" s="65">
        <v>2.7</v>
      </c>
      <c r="I25" s="11">
        <v>0</v>
      </c>
      <c r="J25" s="11">
        <v>32</v>
      </c>
      <c r="K25" s="13">
        <v>2.1875</v>
      </c>
      <c r="L25" s="49">
        <v>25463.0982368</v>
      </c>
      <c r="M25" s="50">
        <v>9134.01</v>
      </c>
      <c r="N25" s="29"/>
      <c r="O25" s="107"/>
      <c r="P25" s="23" t="s">
        <v>46</v>
      </c>
      <c r="Q25" s="69">
        <f>F27</f>
        <v>128</v>
      </c>
      <c r="R25" s="13">
        <f>H27</f>
        <v>3.2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80</v>
      </c>
      <c r="F26" s="11">
        <v>102</v>
      </c>
      <c r="G26" s="12">
        <f si="2" t="shared"/>
        <v>22</v>
      </c>
      <c r="H26" s="75">
        <v>1.93</v>
      </c>
      <c r="I26" s="11">
        <v>0</v>
      </c>
      <c r="J26" s="11">
        <v>31</v>
      </c>
      <c r="K26" s="53">
        <v>3.2903225806451601</v>
      </c>
      <c r="L26" s="49">
        <v>27654.671380514999</v>
      </c>
      <c r="M26" s="50">
        <v>13934.63</v>
      </c>
      <c r="N26" s="29"/>
      <c r="O26" s="108"/>
      <c r="P26" s="18" t="s">
        <v>29</v>
      </c>
      <c r="Q26" s="51">
        <f>SUM(Q22:Q25)</f>
        <v>3005</v>
      </c>
      <c r="R26" s="71">
        <f>AVERAGE(R22:R25)</f>
        <v>3.2703455818871872</v>
      </c>
    </row>
    <row customHeight="1" ht="18" r="27" spans="1:19" x14ac:dyDescent="0.15">
      <c r="A27" s="111"/>
      <c r="B27" s="23" t="s">
        <v>48</v>
      </c>
      <c r="C27" s="23">
        <f>F27</f>
        <v>128</v>
      </c>
      <c r="D27" s="22" t="s">
        <v>20</v>
      </c>
      <c r="E27" s="11">
        <v>152</v>
      </c>
      <c r="F27" s="11">
        <v>128</v>
      </c>
      <c r="G27" s="12">
        <f si="2" t="shared"/>
        <v>-24</v>
      </c>
      <c r="H27" s="53">
        <v>3.2</v>
      </c>
      <c r="I27" s="11">
        <v>4</v>
      </c>
      <c r="J27" s="11">
        <v>60</v>
      </c>
      <c r="K27" s="53">
        <v>2.1333333333333302</v>
      </c>
      <c r="L27" s="49">
        <v>45330.194000000003</v>
      </c>
      <c r="M27" s="50">
        <v>14419.014111708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4.5319280783569003</v>
      </c>
    </row>
    <row customHeight="1" ht="18" r="28" spans="1:19" x14ac:dyDescent="0.15">
      <c r="A28" s="111"/>
      <c r="B28" s="18"/>
      <c r="C28" s="18">
        <f ref="C28:G28" si="3" t="shared">SUM(C16:C27)</f>
        <v>4212</v>
      </c>
      <c r="D28" s="18"/>
      <c r="E28" s="18">
        <f si="3" t="shared"/>
        <v>4131</v>
      </c>
      <c r="F28" s="18">
        <f si="3" t="shared"/>
        <v>4212</v>
      </c>
      <c r="G28" s="24">
        <f si="3" t="shared"/>
        <v>81</v>
      </c>
      <c r="H28" s="20"/>
      <c r="I28" s="57">
        <f ref="I28:M28" si="4" t="shared">SUM(I16:I27)</f>
        <v>4</v>
      </c>
      <c r="J28" s="57">
        <f si="4" t="shared"/>
        <v>901</v>
      </c>
      <c r="K28" s="20"/>
      <c r="L28" s="18">
        <f>SUM(L16:L27)</f>
        <v>1276179.8188808218</v>
      </c>
      <c r="M28" s="58">
        <f si="4" t="shared"/>
        <v>454486.32022692321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1.71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12041</v>
      </c>
      <c r="F29" s="25">
        <f si="5" t="shared"/>
        <v>12661</v>
      </c>
      <c r="G29" s="26">
        <f si="5" t="shared"/>
        <v>620</v>
      </c>
      <c r="H29" s="13"/>
      <c r="I29" s="60">
        <f ref="I29:M29" si="6" t="shared">I28+I14</f>
        <v>4</v>
      </c>
      <c r="J29" s="60">
        <f si="6" t="shared"/>
        <v>2714</v>
      </c>
      <c r="K29" s="13"/>
      <c r="L29" s="11">
        <f>L28+L14</f>
        <v>4391644.0445445711</v>
      </c>
      <c r="M29" s="50">
        <f si="6" t="shared"/>
        <v>1237923.6904574232</v>
      </c>
      <c r="N29" s="29"/>
      <c r="O29" s="101"/>
      <c r="P29" s="11" t="s">
        <v>37</v>
      </c>
      <c r="Q29" s="51">
        <f>F26</f>
        <v>102</v>
      </c>
      <c r="R29" s="11">
        <f>H26</f>
        <v>1.93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431</v>
      </c>
      <c r="R30" s="65">
        <f>H10</f>
        <v>6.7254806857593596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305</v>
      </c>
      <c r="R31" s="65">
        <f>H11</f>
        <v>14.7067009119768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12661</v>
      </c>
      <c r="R32" s="1">
        <f>R31+R28+R27+R24+R23+R22+R30+R20+R19+R18+R16+R15+R14+R11+R10+R9+R7+R6+R4+R3+R2+R25+R29</f>
        <v>86.984286250071591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86.984286250071563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{87251B42-E53D-485A-B004-05614C87D890}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{589C53F3-6B49-4FED-9857-2D208F76540A}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{971F893B-C1E1-4476-80AD-31EADC0D8BF3}</x14:id>
        </ext>
      </extLst>
    </cfRule>
  </conditionalFormatting>
  <conditionalFormatting sqref="R30">
    <cfRule aboveAverage="0" dxfId="453" priority="15" type="aboveAverage"/>
    <cfRule dxfId="452" priority="16" type="aboveAverage"/>
  </conditionalFormatting>
  <conditionalFormatting sqref="R31">
    <cfRule aboveAverage="0" dxfId="451" priority="1" type="aboveAverage"/>
    <cfRule dxfId="45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{E44D12D3-0A16-4B6C-9779-2AD2EC82C6DC}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{164E9CC8-7958-4F27-B091-FC358F419F76}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{3D90F3BA-113E-400F-955A-DBB07C0C63BE}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{93CFE944-4769-4A10-86E1-9DD14DFFEE02}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{9199F6A2-BC44-4C12-845F-59AE65C0EEC6}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{122F71C1-B0DF-4CA2-8DBE-6A0F6BCE76C5}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{444ED7F8-ABFE-4360-B992-4D2B8D2CF2F8}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{1F2F22A9-008C-4B9D-8956-18AB3A7EF043}</x14:id>
        </ext>
      </extLst>
    </cfRule>
  </conditionalFormatting>
  <conditionalFormatting sqref="R3:R4">
    <cfRule aboveAverage="0" dxfId="449" priority="23" type="aboveAverage"/>
    <cfRule dxfId="448" priority="24" type="aboveAverage"/>
  </conditionalFormatting>
  <conditionalFormatting sqref="R6:R7">
    <cfRule aboveAverage="0" dxfId="447" priority="21" type="aboveAverage"/>
    <cfRule dxfId="446" priority="22" type="aboveAverage"/>
  </conditionalFormatting>
  <conditionalFormatting sqref="R9:R12">
    <cfRule aboveAverage="0" dxfId="445" priority="17" type="aboveAverage"/>
    <cfRule dxfId="444" priority="18" type="aboveAverage"/>
  </conditionalFormatting>
  <conditionalFormatting sqref="R14:R16">
    <cfRule aboveAverage="0" dxfId="443" priority="19" type="aboveAverage"/>
    <cfRule dxfId="442" priority="20" type="aboveAverage"/>
  </conditionalFormatting>
  <conditionalFormatting sqref="R18:R21">
    <cfRule aboveAverage="0" dxfId="441" priority="13" type="aboveAverage"/>
    <cfRule dxfId="440" priority="14" type="aboveAverage"/>
  </conditionalFormatting>
  <conditionalFormatting sqref="R22:R25">
    <cfRule aboveAverage="0" dxfId="439" priority="27" type="aboveAverage"/>
    <cfRule dxfId="43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{5651E866-93AC-4C3B-ADAC-34AB71BD95CD}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251B42-E53D-485A-B004-05614C87D89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89C53F3-6B49-4FED-9857-2D208F7654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71F893B-C1E1-4476-80AD-31EADC0D8BF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44D12D3-0A16-4B6C-9779-2AD2EC82C6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164E9CC8-7958-4F27-B091-FC358F419F7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D90F3BA-113E-400F-955A-DBB07C0C63B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3CFE944-4769-4A10-86E1-9DD14DFFEE0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199F6A2-BC44-4C12-845F-59AE65C0EE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22F71C1-B0DF-4CA2-8DBE-6A0F6BCE76C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44ED7F8-ABFE-4360-B992-4D2B8D2CF2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F2F22A9-008C-4B9D-8956-18AB3A7EF04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651E866-93AC-4C3B-ADAC-34AB71BD95C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43408</v>
      </c>
      <c r="B2" s="11" t="s">
        <v>19</v>
      </c>
      <c r="C2" s="11">
        <f>F2</f>
        <v>1729</v>
      </c>
      <c r="D2" s="11" t="s">
        <v>20</v>
      </c>
      <c r="E2" s="11">
        <v>1822</v>
      </c>
      <c r="F2" s="11">
        <v>1729</v>
      </c>
      <c r="G2" s="12">
        <f ref="G2:G13" si="0" t="shared">F2-E2</f>
        <v>-93</v>
      </c>
      <c r="H2" s="13">
        <v>3.7165356509238201</v>
      </c>
      <c r="I2" s="21">
        <v>0</v>
      </c>
      <c r="J2" s="21">
        <v>421</v>
      </c>
      <c r="K2" s="13">
        <v>4.1068883610451303</v>
      </c>
      <c r="L2" s="49">
        <v>542690.84</v>
      </c>
      <c r="M2" s="50">
        <v>146020.62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3.1938501632379199</v>
      </c>
    </row>
    <row customHeight="1" ht="18" r="3" spans="1:18" x14ac:dyDescent="0.15">
      <c r="A3" s="111"/>
      <c r="B3" s="104" t="s">
        <v>23</v>
      </c>
      <c r="C3" s="106">
        <f>F3+F4</f>
        <v>3901</v>
      </c>
      <c r="D3" s="11" t="s">
        <v>21</v>
      </c>
      <c r="E3" s="11">
        <v>3793</v>
      </c>
      <c r="F3" s="11">
        <v>3839</v>
      </c>
      <c r="G3" s="14">
        <f si="0" t="shared"/>
        <v>46</v>
      </c>
      <c r="H3" s="13">
        <v>3.1938501632379199</v>
      </c>
      <c r="I3" s="11">
        <v>0</v>
      </c>
      <c r="J3" s="11">
        <v>582</v>
      </c>
      <c r="K3" s="13">
        <v>6.59621993127148</v>
      </c>
      <c r="L3" s="1">
        <v>1222110.669</v>
      </c>
      <c r="M3" s="50">
        <v>361678.46</v>
      </c>
      <c r="N3" s="29"/>
      <c r="O3" s="104"/>
      <c r="P3" s="11" t="s">
        <v>24</v>
      </c>
      <c r="Q3" s="51">
        <f>F16</f>
        <v>830</v>
      </c>
      <c r="R3" s="13">
        <f>H16</f>
        <v>2.8</v>
      </c>
    </row>
    <row customHeight="1" ht="18" r="4" spans="1:18" x14ac:dyDescent="0.15">
      <c r="A4" s="111"/>
      <c r="B4" s="104"/>
      <c r="C4" s="108"/>
      <c r="D4" s="11" t="s">
        <v>25</v>
      </c>
      <c r="E4" s="11">
        <v>57</v>
      </c>
      <c r="F4" s="11">
        <v>62</v>
      </c>
      <c r="G4" s="14">
        <f si="0" t="shared"/>
        <v>5</v>
      </c>
      <c r="H4" s="13">
        <v>3.4405397790555798</v>
      </c>
      <c r="I4" s="11">
        <v>0</v>
      </c>
      <c r="J4" s="11">
        <v>18</v>
      </c>
      <c r="K4" s="13">
        <v>3.4444444444444402</v>
      </c>
      <c r="L4" s="49">
        <v>22978.32273</v>
      </c>
      <c r="M4" s="50">
        <v>6498.94</v>
      </c>
      <c r="N4" s="29"/>
      <c r="O4" s="104"/>
      <c r="P4" s="11" t="s">
        <v>26</v>
      </c>
      <c r="Q4" s="66">
        <f>F18</f>
        <v>1190</v>
      </c>
      <c r="R4" s="55">
        <f>H18</f>
        <v>2.9745865715712299</v>
      </c>
    </row>
    <row customHeight="1" ht="18" r="5" spans="1:18" x14ac:dyDescent="0.15">
      <c r="A5" s="111"/>
      <c r="B5" s="106" t="s">
        <v>27</v>
      </c>
      <c r="C5" s="106">
        <f>F5+F6+F7</f>
        <v>856</v>
      </c>
      <c r="D5" s="11" t="s">
        <v>28</v>
      </c>
      <c r="E5" s="11">
        <v>575</v>
      </c>
      <c r="F5" s="11">
        <v>768</v>
      </c>
      <c r="G5" s="12">
        <f si="0" t="shared"/>
        <v>193</v>
      </c>
      <c r="H5" s="13">
        <v>3.89</v>
      </c>
      <c r="I5" s="11">
        <v>0</v>
      </c>
      <c r="J5" s="11">
        <v>85</v>
      </c>
      <c r="K5" s="13">
        <v>9.0399999999999991</v>
      </c>
      <c r="L5" s="1">
        <v>392708.93</v>
      </c>
      <c r="M5" s="50">
        <v>100709.27</v>
      </c>
      <c r="N5" s="29"/>
      <c r="O5" s="104"/>
      <c r="P5" s="18" t="s">
        <v>29</v>
      </c>
      <c r="Q5" s="67">
        <f>SUM(Q2:Q4)</f>
        <v>5859</v>
      </c>
      <c r="R5" s="68">
        <f>AVERAGE(R2:R4)</f>
        <v>2.9894789116030496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3.84</v>
      </c>
      <c r="I6" s="11">
        <v>0</v>
      </c>
      <c r="J6" s="11">
        <v>33</v>
      </c>
      <c r="K6" s="13">
        <v>1.55</v>
      </c>
      <c r="L6" s="49">
        <v>9387.57</v>
      </c>
      <c r="M6" s="50">
        <v>2444.0100000000002</v>
      </c>
      <c r="N6" s="29"/>
      <c r="O6" s="104" t="s">
        <v>25</v>
      </c>
      <c r="P6" s="11" t="s">
        <v>22</v>
      </c>
      <c r="Q6" s="51">
        <f>F4</f>
        <v>62</v>
      </c>
      <c r="R6" s="13">
        <f>H4</f>
        <v>3.4405397790555798</v>
      </c>
    </row>
    <row customHeight="1" ht="18" r="7" spans="1:18" x14ac:dyDescent="0.15">
      <c r="A7" s="111"/>
      <c r="B7" s="108"/>
      <c r="C7" s="108"/>
      <c r="D7" s="11" t="s">
        <v>31</v>
      </c>
      <c r="E7" s="11">
        <v>46</v>
      </c>
      <c r="F7" s="11">
        <v>37</v>
      </c>
      <c r="G7" s="12">
        <f si="0" t="shared"/>
        <v>-9</v>
      </c>
      <c r="H7" s="13">
        <v>1.39</v>
      </c>
      <c r="I7" s="11">
        <v>0</v>
      </c>
      <c r="J7" s="11">
        <v>40</v>
      </c>
      <c r="K7" s="13">
        <v>0.93</v>
      </c>
      <c r="L7" s="49">
        <v>13602.77</v>
      </c>
      <c r="M7" s="50">
        <v>9787.77</v>
      </c>
      <c r="N7" s="29"/>
      <c r="O7" s="104"/>
      <c r="P7" s="11" t="s">
        <v>26</v>
      </c>
      <c r="Q7" s="66">
        <f>F19</f>
        <v>96</v>
      </c>
      <c r="R7" s="56">
        <f>H19</f>
        <v>3.5213434732556301</v>
      </c>
    </row>
    <row customHeight="1" ht="18" r="8" spans="1:18" x14ac:dyDescent="0.15">
      <c r="A8" s="111"/>
      <c r="B8" s="106" t="s">
        <v>32</v>
      </c>
      <c r="C8" s="106">
        <f>F8+F9+F10+F11</f>
        <v>1694</v>
      </c>
      <c r="D8" s="11" t="s">
        <v>33</v>
      </c>
      <c r="E8" s="11">
        <v>754</v>
      </c>
      <c r="F8" s="11">
        <v>850</v>
      </c>
      <c r="G8" s="14">
        <f si="0" t="shared"/>
        <v>96</v>
      </c>
      <c r="H8" s="13">
        <v>4.40272164412211</v>
      </c>
      <c r="I8" s="11">
        <v>0</v>
      </c>
      <c r="J8" s="11">
        <v>202</v>
      </c>
      <c r="K8" s="13">
        <v>4.2079207920792099</v>
      </c>
      <c r="L8" s="49">
        <v>262052.81</v>
      </c>
      <c r="M8" s="50">
        <v>59520.639999999999</v>
      </c>
      <c r="N8" s="29"/>
      <c r="O8" s="104"/>
      <c r="P8" s="18" t="s">
        <v>29</v>
      </c>
      <c r="Q8" s="67">
        <f>SUM(Q6:Q7)</f>
        <v>158</v>
      </c>
      <c r="R8" s="68">
        <f>AVERAGE(R6:R7)</f>
        <v>3.4809416261556052</v>
      </c>
    </row>
    <row customHeight="1" ht="18" r="9" spans="1:18" x14ac:dyDescent="0.15">
      <c r="A9" s="111"/>
      <c r="B9" s="107"/>
      <c r="C9" s="107"/>
      <c r="D9" s="11" t="s">
        <v>31</v>
      </c>
      <c r="E9" s="11">
        <v>185</v>
      </c>
      <c r="F9" s="11">
        <v>136</v>
      </c>
      <c r="G9" s="14">
        <f si="0" t="shared"/>
        <v>-49</v>
      </c>
      <c r="H9" s="13">
        <v>2.6393669105054398</v>
      </c>
      <c r="I9" s="11">
        <v>0</v>
      </c>
      <c r="J9" s="11">
        <v>64</v>
      </c>
      <c r="K9" s="13">
        <v>2.125</v>
      </c>
      <c r="L9" s="49">
        <v>33165.440000000002</v>
      </c>
      <c r="M9" s="50">
        <v>12565.68</v>
      </c>
      <c r="N9" s="29"/>
      <c r="O9" s="105" t="s">
        <v>31</v>
      </c>
      <c r="P9" s="11" t="s">
        <v>34</v>
      </c>
      <c r="Q9" s="66">
        <f>F9</f>
        <v>136</v>
      </c>
      <c r="R9" s="65">
        <f>H9</f>
        <v>2.6393669105054398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431</v>
      </c>
      <c r="F10" s="11">
        <v>390</v>
      </c>
      <c r="G10" s="14">
        <f si="0" t="shared"/>
        <v>-41</v>
      </c>
      <c r="H10" s="13">
        <v>6.2182200607327802</v>
      </c>
      <c r="I10" s="11">
        <v>0</v>
      </c>
      <c r="J10" s="11">
        <v>114</v>
      </c>
      <c r="K10" s="13">
        <v>3.42105263157895</v>
      </c>
      <c r="L10" s="49">
        <v>218267.67</v>
      </c>
      <c r="M10" s="50">
        <v>35101.31</v>
      </c>
      <c r="N10" s="29"/>
      <c r="O10" s="105"/>
      <c r="P10" s="11" t="s">
        <v>26</v>
      </c>
      <c r="Q10" s="66">
        <f>F20</f>
        <v>307</v>
      </c>
      <c r="R10" s="56">
        <f>H20</f>
        <v>2.8617110015802698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305</v>
      </c>
      <c r="F11" s="11">
        <v>318</v>
      </c>
      <c r="G11" s="14">
        <f si="0" t="shared"/>
        <v>13</v>
      </c>
      <c r="H11" s="13">
        <v>13.3884432247895</v>
      </c>
      <c r="I11" s="11">
        <v>0</v>
      </c>
      <c r="J11" s="11">
        <v>27</v>
      </c>
      <c r="K11" s="13">
        <v>11.7777777777778</v>
      </c>
      <c r="L11" s="1">
        <v>245890.14</v>
      </c>
      <c r="M11" s="50">
        <v>18365.849999999999</v>
      </c>
      <c r="N11" s="29"/>
      <c r="O11" s="105"/>
      <c r="P11" s="11" t="s">
        <v>37</v>
      </c>
      <c r="Q11" s="69">
        <f>F25</f>
        <v>70</v>
      </c>
      <c r="R11" s="65">
        <f>H25</f>
        <v>4.1399999999999997</v>
      </c>
    </row>
    <row customHeight="1" ht="18" r="12" spans="1:18" x14ac:dyDescent="0.15">
      <c r="A12" s="111"/>
      <c r="B12" s="106" t="s">
        <v>38</v>
      </c>
      <c r="C12" s="106">
        <f>F12+F13</f>
        <v>418</v>
      </c>
      <c r="D12" s="11" t="s">
        <v>39</v>
      </c>
      <c r="E12" s="11">
        <v>370</v>
      </c>
      <c r="F12" s="11">
        <v>357</v>
      </c>
      <c r="G12" s="12">
        <f si="0" t="shared"/>
        <v>-13</v>
      </c>
      <c r="H12" s="16">
        <v>3.9510423767337302</v>
      </c>
      <c r="I12" s="11">
        <v>0</v>
      </c>
      <c r="J12" s="11">
        <v>52</v>
      </c>
      <c r="K12" s="13">
        <v>6.8653846153846096</v>
      </c>
      <c r="L12" s="49">
        <v>172917.12383999999</v>
      </c>
      <c r="M12" s="50">
        <v>43764.937794199999</v>
      </c>
      <c r="N12" s="29"/>
      <c r="O12" s="105"/>
      <c r="P12" s="11" t="s">
        <v>40</v>
      </c>
      <c r="Q12" s="69">
        <f>F7</f>
        <v>37</v>
      </c>
      <c r="R12" s="65">
        <f>H7</f>
        <v>1.39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60</v>
      </c>
      <c r="F13" s="11">
        <v>61</v>
      </c>
      <c r="G13" s="12">
        <f si="0" t="shared"/>
        <v>1</v>
      </c>
      <c r="H13" s="16">
        <v>2.8861666750255899</v>
      </c>
      <c r="I13" s="11">
        <v>0</v>
      </c>
      <c r="J13" s="11">
        <v>11</v>
      </c>
      <c r="K13" s="13">
        <v>5.5454545454545503</v>
      </c>
      <c r="L13" s="49">
        <v>29487.357599999999</v>
      </c>
      <c r="M13" s="50">
        <v>10216.789575999999</v>
      </c>
      <c r="N13" s="29"/>
      <c r="O13" s="105"/>
      <c r="P13" s="18" t="s">
        <v>29</v>
      </c>
      <c r="Q13" s="51">
        <f>SUM(Q9:Q12)</f>
        <v>550</v>
      </c>
      <c r="R13" s="68">
        <f>AVERAGE(R9:R11)</f>
        <v>3.2136926373619032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8598</v>
      </c>
      <c r="D14" s="18"/>
      <c r="E14" s="18">
        <f si="1" t="shared"/>
        <v>8449</v>
      </c>
      <c r="F14" s="18">
        <f si="1" t="shared"/>
        <v>8598</v>
      </c>
      <c r="G14" s="19">
        <f si="1" t="shared"/>
        <v>149</v>
      </c>
      <c r="H14" s="20"/>
      <c r="I14" s="18">
        <f>SUM(I3:I13)</f>
        <v>0</v>
      </c>
      <c r="J14" s="18">
        <f>SUM(J2:J13)</f>
        <v>1649</v>
      </c>
      <c r="K14" s="20"/>
      <c r="L14" s="90">
        <f>SUM(L2:L13)</f>
        <v>3165259.6431700001</v>
      </c>
      <c r="M14" s="58">
        <f>SUM(M2:M13)</f>
        <v>806674.27737020014</v>
      </c>
      <c r="N14" s="29"/>
      <c r="O14" s="104" t="s">
        <v>33</v>
      </c>
      <c r="P14" s="11" t="s">
        <v>34</v>
      </c>
      <c r="Q14" s="69">
        <f>F8</f>
        <v>850</v>
      </c>
      <c r="R14" s="65">
        <f>H8</f>
        <v>4.40272164412211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234</v>
      </c>
      <c r="R15" s="59">
        <f>H21</f>
        <v>2.96553418214457</v>
      </c>
    </row>
    <row customHeight="1" ht="18" r="16" spans="1:18" x14ac:dyDescent="0.15">
      <c r="A16" s="110">
        <v>43408</v>
      </c>
      <c r="B16" s="102" t="s">
        <v>41</v>
      </c>
      <c r="C16" s="102">
        <f>F16+F17</f>
        <v>1056</v>
      </c>
      <c r="D16" s="11" t="s">
        <v>21</v>
      </c>
      <c r="E16" s="21">
        <v>831</v>
      </c>
      <c r="F16" s="21">
        <v>830</v>
      </c>
      <c r="G16" s="12">
        <f ref="G16:G27" si="2" t="shared">F16-E16</f>
        <v>-1</v>
      </c>
      <c r="H16" s="13">
        <v>2.8</v>
      </c>
      <c r="I16" s="11">
        <v>0</v>
      </c>
      <c r="J16" s="11">
        <v>127</v>
      </c>
      <c r="K16" s="13">
        <v>6.5</v>
      </c>
      <c r="L16" s="49">
        <v>221262.27133841001</v>
      </c>
      <c r="M16" s="50">
        <v>77737.602792242993</v>
      </c>
      <c r="N16" s="29"/>
      <c r="O16" s="104"/>
      <c r="P16" s="11" t="s">
        <v>37</v>
      </c>
      <c r="Q16" s="69">
        <f>F24</f>
        <v>120</v>
      </c>
      <c r="R16" s="65">
        <f>H24</f>
        <v>3.05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201</v>
      </c>
      <c r="F17" s="21">
        <v>226</v>
      </c>
      <c r="G17" s="12">
        <f si="2" t="shared"/>
        <v>25</v>
      </c>
      <c r="H17" s="13">
        <v>3.4</v>
      </c>
      <c r="I17" s="11">
        <v>0</v>
      </c>
      <c r="J17" s="11">
        <v>40</v>
      </c>
      <c r="K17" s="13">
        <v>5.7</v>
      </c>
      <c r="L17" s="49">
        <v>73308.907593610493</v>
      </c>
      <c r="M17" s="50">
        <v>21492.092664396001</v>
      </c>
      <c r="N17" s="29"/>
      <c r="O17" s="104"/>
      <c r="P17" s="18" t="s">
        <v>29</v>
      </c>
      <c r="Q17" s="51">
        <f>SUM(Q14:Q16)</f>
        <v>1204</v>
      </c>
      <c r="R17" s="68">
        <f>AVERAGE(R14:R16)</f>
        <v>3.4727519420888933</v>
      </c>
    </row>
    <row customHeight="1" ht="18" r="18" spans="1:19" x14ac:dyDescent="0.15">
      <c r="A18" s="111"/>
      <c r="B18" s="102" t="s">
        <v>42</v>
      </c>
      <c r="C18" s="102">
        <f>SUM(F18:F22)</f>
        <v>2714</v>
      </c>
      <c r="D18" s="11" t="s">
        <v>21</v>
      </c>
      <c r="E18" s="21">
        <v>1147</v>
      </c>
      <c r="F18" s="21">
        <v>1190</v>
      </c>
      <c r="G18" s="12">
        <f si="2" t="shared"/>
        <v>43</v>
      </c>
      <c r="H18" s="13">
        <v>2.9745865715712299</v>
      </c>
      <c r="I18" s="11">
        <v>0</v>
      </c>
      <c r="J18" s="11">
        <v>134</v>
      </c>
      <c r="K18" s="13">
        <v>8.8805970149253692</v>
      </c>
      <c r="L18" s="49">
        <v>350356.99788011401</v>
      </c>
      <c r="M18" s="89">
        <v>117783.426183844</v>
      </c>
      <c r="N18" s="29"/>
      <c r="O18" s="104" t="s">
        <v>28</v>
      </c>
      <c r="P18" s="11" t="s">
        <v>40</v>
      </c>
      <c r="Q18" s="67">
        <f>F5</f>
        <v>768</v>
      </c>
      <c r="R18" s="13">
        <f>H5</f>
        <v>3.89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93</v>
      </c>
      <c r="F19" s="21">
        <v>96</v>
      </c>
      <c r="G19" s="14">
        <f si="2" t="shared"/>
        <v>3</v>
      </c>
      <c r="H19" s="13">
        <v>3.5213434732556301</v>
      </c>
      <c r="I19" s="11">
        <v>0</v>
      </c>
      <c r="J19" s="11">
        <v>29</v>
      </c>
      <c r="K19" s="13">
        <v>3.31034482758621</v>
      </c>
      <c r="L19" s="11">
        <v>39665.629168519299</v>
      </c>
      <c r="M19" s="76">
        <v>11264.345403899701</v>
      </c>
      <c r="N19" s="29"/>
      <c r="O19" s="104"/>
      <c r="P19" s="11" t="s">
        <v>43</v>
      </c>
      <c r="Q19" s="67">
        <f>F13</f>
        <v>61</v>
      </c>
      <c r="R19" s="13">
        <f>H13</f>
        <v>2.8861666750255899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290</v>
      </c>
      <c r="F20" s="21">
        <v>307</v>
      </c>
      <c r="G20" s="14">
        <f si="2" t="shared"/>
        <v>17</v>
      </c>
      <c r="H20" s="13">
        <v>2.8617110015802698</v>
      </c>
      <c r="I20" s="11">
        <v>0</v>
      </c>
      <c r="J20" s="11">
        <v>86</v>
      </c>
      <c r="K20" s="13">
        <v>3.5697674418604701</v>
      </c>
      <c r="L20" s="49">
        <v>90171.198388721095</v>
      </c>
      <c r="M20" s="76">
        <v>31509.540389972099</v>
      </c>
      <c r="N20" s="29"/>
      <c r="O20" s="104"/>
      <c r="P20" s="11" t="s">
        <v>37</v>
      </c>
      <c r="Q20" s="70">
        <f>F23</f>
        <v>125</v>
      </c>
      <c r="R20" s="65">
        <f>H23</f>
        <v>4.16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210</v>
      </c>
      <c r="F21" s="21">
        <v>234</v>
      </c>
      <c r="G21" s="14">
        <f si="2" t="shared"/>
        <v>24</v>
      </c>
      <c r="H21" s="13">
        <v>2.96553418214457</v>
      </c>
      <c r="I21" s="11">
        <v>0</v>
      </c>
      <c r="J21" s="11">
        <v>29</v>
      </c>
      <c r="K21" s="13">
        <v>8.0689655172413808</v>
      </c>
      <c r="L21" s="49">
        <v>52744.379683596999</v>
      </c>
      <c r="M21" s="76">
        <v>17785.793871866299</v>
      </c>
      <c r="N21" s="29"/>
      <c r="O21" s="104"/>
      <c r="P21" s="18" t="s">
        <v>29</v>
      </c>
      <c r="Q21" s="67">
        <f>Q20+Q19+Q18</f>
        <v>954</v>
      </c>
      <c r="R21" s="68">
        <f>AVERAGE(R18:R20)</f>
        <v>3.6453888916751964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854</v>
      </c>
      <c r="F22" s="21">
        <v>887</v>
      </c>
      <c r="G22" s="12">
        <f si="2" t="shared"/>
        <v>33</v>
      </c>
      <c r="H22" s="13">
        <v>3.04311372713155</v>
      </c>
      <c r="I22" s="11">
        <v>0</v>
      </c>
      <c r="J22" s="11">
        <v>177</v>
      </c>
      <c r="K22" s="13">
        <v>5.01129943502825</v>
      </c>
      <c r="L22" s="49">
        <v>275581.70898746199</v>
      </c>
      <c r="M22" s="76">
        <v>90559.122562674107</v>
      </c>
      <c r="N22" s="29"/>
      <c r="O22" s="106" t="s">
        <v>20</v>
      </c>
      <c r="P22" s="11" t="s">
        <v>44</v>
      </c>
      <c r="Q22" s="69">
        <f>F2</f>
        <v>1729</v>
      </c>
      <c r="R22" s="13">
        <f>H2</f>
        <v>3.7165356509238201</v>
      </c>
    </row>
    <row customHeight="1" ht="18" r="23" spans="1:19" x14ac:dyDescent="0.15">
      <c r="A23" s="111"/>
      <c r="B23" s="102" t="s">
        <v>45</v>
      </c>
      <c r="C23" s="102">
        <f>SUM(F23:F26)</f>
        <v>440</v>
      </c>
      <c r="D23" s="22" t="s">
        <v>28</v>
      </c>
      <c r="E23" s="11">
        <v>131</v>
      </c>
      <c r="F23" s="11">
        <v>125</v>
      </c>
      <c r="G23" s="14">
        <f si="2" t="shared"/>
        <v>-6</v>
      </c>
      <c r="H23" s="65">
        <v>4.16</v>
      </c>
      <c r="I23" s="11">
        <v>0</v>
      </c>
      <c r="J23" s="11">
        <v>34</v>
      </c>
      <c r="K23" s="13">
        <v>3.6764705882352899</v>
      </c>
      <c r="L23" s="49">
        <v>58277.095458000003</v>
      </c>
      <c r="M23" s="50">
        <v>13271.14</v>
      </c>
      <c r="N23" s="29"/>
      <c r="O23" s="107"/>
      <c r="P23" s="23" t="s">
        <v>26</v>
      </c>
      <c r="Q23" s="69">
        <f>F22</f>
        <v>887</v>
      </c>
      <c r="R23" s="13">
        <f>H22</f>
        <v>3.04311372713155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155</v>
      </c>
      <c r="F24" s="11">
        <v>120</v>
      </c>
      <c r="G24" s="12">
        <f si="2" t="shared"/>
        <v>-35</v>
      </c>
      <c r="H24" s="65">
        <v>3.05</v>
      </c>
      <c r="I24" s="11">
        <v>0</v>
      </c>
      <c r="J24" s="11">
        <v>54</v>
      </c>
      <c r="K24" s="13">
        <v>2.2222222222222201</v>
      </c>
      <c r="L24" s="49">
        <v>40629.6351</v>
      </c>
      <c r="M24" s="50">
        <v>13344.96</v>
      </c>
      <c r="N24" s="29"/>
      <c r="O24" s="107"/>
      <c r="P24" s="23" t="s">
        <v>24</v>
      </c>
      <c r="Q24" s="69">
        <f>F17</f>
        <v>226</v>
      </c>
      <c r="R24" s="13">
        <f>H17</f>
        <v>3.4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70</v>
      </c>
      <c r="F25" s="11">
        <v>70</v>
      </c>
      <c r="G25" s="12">
        <f si="2" t="shared"/>
        <v>0</v>
      </c>
      <c r="H25" s="65">
        <v>4.1399999999999997</v>
      </c>
      <c r="I25" s="11">
        <v>0</v>
      </c>
      <c r="J25" s="11">
        <v>28</v>
      </c>
      <c r="K25" s="13">
        <v>2.5</v>
      </c>
      <c r="L25" s="49">
        <v>27044.4694485</v>
      </c>
      <c r="M25" s="50">
        <v>6329.42</v>
      </c>
      <c r="N25" s="29"/>
      <c r="O25" s="107"/>
      <c r="P25" s="23" t="s">
        <v>46</v>
      </c>
      <c r="Q25" s="69">
        <f>F27</f>
        <v>143</v>
      </c>
      <c r="R25" s="13">
        <f>H27</f>
        <v>3.9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102</v>
      </c>
      <c r="F26" s="11">
        <v>125</v>
      </c>
      <c r="G26" s="12">
        <f si="2" t="shared"/>
        <v>23</v>
      </c>
      <c r="H26" s="75">
        <v>2.02</v>
      </c>
      <c r="I26" s="11">
        <v>0</v>
      </c>
      <c r="J26" s="11">
        <v>26</v>
      </c>
      <c r="K26" s="53">
        <v>4.8076923076923102</v>
      </c>
      <c r="L26" s="49">
        <v>35656.314689158498</v>
      </c>
      <c r="M26" s="50">
        <v>17198.63</v>
      </c>
      <c r="N26" s="29"/>
      <c r="O26" s="108"/>
      <c r="P26" s="18" t="s">
        <v>29</v>
      </c>
      <c r="Q26" s="51">
        <f>SUM(Q22:Q25)</f>
        <v>2985</v>
      </c>
      <c r="R26" s="71">
        <f>AVERAGE(R22:R25)</f>
        <v>3.5149123445138426</v>
      </c>
    </row>
    <row customHeight="1" ht="18" r="27" spans="1:19" x14ac:dyDescent="0.15">
      <c r="A27" s="111"/>
      <c r="B27" s="23" t="s">
        <v>48</v>
      </c>
      <c r="C27" s="23">
        <f>F27</f>
        <v>143</v>
      </c>
      <c r="D27" s="22" t="s">
        <v>20</v>
      </c>
      <c r="E27" s="11">
        <v>128</v>
      </c>
      <c r="F27" s="11">
        <v>143</v>
      </c>
      <c r="G27" s="12">
        <f si="2" t="shared"/>
        <v>15</v>
      </c>
      <c r="H27" s="53">
        <v>3.9</v>
      </c>
      <c r="I27" s="11">
        <v>3</v>
      </c>
      <c r="J27" s="11">
        <v>60</v>
      </c>
      <c r="K27" s="53">
        <v>2.3833333333333302</v>
      </c>
      <c r="L27" s="49">
        <v>51160.036200000002</v>
      </c>
      <c r="M27" s="50">
        <v>13321.866691052999</v>
      </c>
      <c r="N27" s="29"/>
      <c r="O27" s="11" t="s">
        <v>49</v>
      </c>
      <c r="P27" s="11" t="s">
        <v>43</v>
      </c>
      <c r="Q27" s="11">
        <f>F12</f>
        <v>357</v>
      </c>
      <c r="R27" s="13">
        <f>H12</f>
        <v>3.9510423767337302</v>
      </c>
    </row>
    <row customHeight="1" ht="18" r="28" spans="1:19" x14ac:dyDescent="0.15">
      <c r="A28" s="111"/>
      <c r="B28" s="18"/>
      <c r="C28" s="18">
        <f ref="C28:G28" si="3" t="shared">SUM(C16:C27)</f>
        <v>4353</v>
      </c>
      <c r="D28" s="18"/>
      <c r="E28" s="18">
        <f si="3" t="shared"/>
        <v>4212</v>
      </c>
      <c r="F28" s="18">
        <f si="3" t="shared"/>
        <v>4353</v>
      </c>
      <c r="G28" s="24">
        <f si="3" t="shared"/>
        <v>141</v>
      </c>
      <c r="H28" s="20"/>
      <c r="I28" s="57">
        <f ref="I28:M28" si="4" t="shared">SUM(I16:I27)</f>
        <v>3</v>
      </c>
      <c r="J28" s="57">
        <f si="4" t="shared"/>
        <v>824</v>
      </c>
      <c r="K28" s="20"/>
      <c r="L28" s="18">
        <f>SUM(L16:L27)</f>
        <v>1315858.6439360923</v>
      </c>
      <c r="M28" s="58">
        <f si="4" t="shared"/>
        <v>431597.94055994815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1.39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12661</v>
      </c>
      <c r="F29" s="25">
        <f si="5" t="shared"/>
        <v>12951</v>
      </c>
      <c r="G29" s="26">
        <f si="5" t="shared"/>
        <v>290</v>
      </c>
      <c r="H29" s="13"/>
      <c r="I29" s="60">
        <f ref="I29:M29" si="6" t="shared">I28+I14</f>
        <v>3</v>
      </c>
      <c r="J29" s="60">
        <f si="6" t="shared"/>
        <v>2473</v>
      </c>
      <c r="K29" s="13"/>
      <c r="L29" s="11">
        <f>L28+L14</f>
        <v>4481118.2871060921</v>
      </c>
      <c r="M29" s="50">
        <f si="6" t="shared"/>
        <v>1238272.2179301484</v>
      </c>
      <c r="N29" s="29"/>
      <c r="O29" s="101"/>
      <c r="P29" s="11" t="s">
        <v>37</v>
      </c>
      <c r="Q29" s="51">
        <f>F26</f>
        <v>125</v>
      </c>
      <c r="R29" s="11">
        <f>H26</f>
        <v>2.02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390</v>
      </c>
      <c r="R30" s="65">
        <f>H10</f>
        <v>6.2182200607327802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318</v>
      </c>
      <c r="R31" s="65">
        <f>H11</f>
        <v>13.3884432247895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12951</v>
      </c>
      <c r="R32" s="1">
        <f>R31+R28+R27+R24+R23+R22+R30+R20+R19+R18+R16+R15+R14+R11+R10+R9+R7+R6+R4+R3+R2+R25+R29</f>
        <v>87.95317544080973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87.95317544080973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{1277B94C-DB87-4F03-83C4-AF3F4DACDE2A}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{DACAC687-5217-4028-8821-26330C357BE9}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{1B051962-9288-4E8B-89D2-340BD16B58BD}</x14:id>
        </ext>
      </extLst>
    </cfRule>
  </conditionalFormatting>
  <conditionalFormatting sqref="R30">
    <cfRule aboveAverage="0" dxfId="437" priority="15" type="aboveAverage"/>
    <cfRule dxfId="436" priority="16" type="aboveAverage"/>
  </conditionalFormatting>
  <conditionalFormatting sqref="R31">
    <cfRule aboveAverage="0" dxfId="435" priority="1" type="aboveAverage"/>
    <cfRule dxfId="43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{9B5D3B71-0E2A-4096-BF6A-C0E7B3D57F47}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{78279DBD-EF15-4DD2-92DC-EE50CEB517C4}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{291ECC49-AD65-4B9A-B20B-6D7EECA6385F}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{189F6AB6-D927-4CE9-B22D-D02720A5FF3A}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{94A8380F-D3FE-4564-9524-227FC9EEB803}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{83EB3B35-6902-4BDC-BA11-A5B8B9898030}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{5148610B-C6F9-45F8-86D6-2D4A44491FA6}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{2DA31AE1-1BD9-46B0-B0CA-7B6AA9F7BF42}</x14:id>
        </ext>
      </extLst>
    </cfRule>
  </conditionalFormatting>
  <conditionalFormatting sqref="R3:R4">
    <cfRule aboveAverage="0" dxfId="433" priority="23" type="aboveAverage"/>
    <cfRule dxfId="432" priority="24" type="aboveAverage"/>
  </conditionalFormatting>
  <conditionalFormatting sqref="R6:R7">
    <cfRule aboveAverage="0" dxfId="431" priority="21" type="aboveAverage"/>
    <cfRule dxfId="430" priority="22" type="aboveAverage"/>
  </conditionalFormatting>
  <conditionalFormatting sqref="R9:R12">
    <cfRule aboveAverage="0" dxfId="429" priority="17" type="aboveAverage"/>
    <cfRule dxfId="428" priority="18" type="aboveAverage"/>
  </conditionalFormatting>
  <conditionalFormatting sqref="R14:R16">
    <cfRule aboveAverage="0" dxfId="427" priority="19" type="aboveAverage"/>
    <cfRule dxfId="426" priority="20" type="aboveAverage"/>
  </conditionalFormatting>
  <conditionalFormatting sqref="R18:R21">
    <cfRule aboveAverage="0" dxfId="425" priority="13" type="aboveAverage"/>
    <cfRule dxfId="424" priority="14" type="aboveAverage"/>
  </conditionalFormatting>
  <conditionalFormatting sqref="R22:R25">
    <cfRule aboveAverage="0" dxfId="423" priority="27" type="aboveAverage"/>
    <cfRule dxfId="422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{A6FAD834-A90D-485D-BD50-0DCB2F455B4E}</x14:id>
        </ext>
      </extLst>
    </cfRule>
  </conditionalFormatting>
  <pageMargins bottom="0.75" footer="0.3" header="0.3" left="0.69930555555555596" right="0.69930555555555596" top="0.7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277B94C-DB87-4F03-83C4-AF3F4DACDE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CAC687-5217-4028-8821-26330C357B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B051962-9288-4E8B-89D2-340BD16B58B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B5D3B71-0E2A-4096-BF6A-C0E7B3D57F4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8279DBD-EF15-4DD2-92DC-EE50CEB517C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291ECC49-AD65-4B9A-B20B-6D7EECA638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89F6AB6-D927-4CE9-B22D-D02720A5FF3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4A8380F-D3FE-4564-9524-227FC9EEB80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3EB3B35-6902-4BDC-BA11-A5B8B989803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148610B-C6F9-45F8-86D6-2D4A44491FA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DA31AE1-1BD9-46B0-B0CA-7B6AA9F7BF4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6FAD834-A90D-485D-BD50-0DCB2F455B4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topLeftCell="A7" workbookViewId="0">
      <selection activeCell="L30" sqref="L30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43409</v>
      </c>
      <c r="B2" s="11" t="s">
        <v>19</v>
      </c>
      <c r="C2" s="11">
        <f>F2</f>
        <v>1740</v>
      </c>
      <c r="D2" s="11" t="s">
        <v>20</v>
      </c>
      <c r="E2" s="11">
        <v>1729</v>
      </c>
      <c r="F2" s="11">
        <v>1740</v>
      </c>
      <c r="G2" s="12">
        <f ref="G2:G13" si="0" t="shared">F2-E2</f>
        <v>11</v>
      </c>
      <c r="H2" s="13">
        <v>3.9221552781767399</v>
      </c>
      <c r="I2" s="21">
        <v>55</v>
      </c>
      <c r="J2" s="21">
        <v>493</v>
      </c>
      <c r="K2" s="13">
        <v>3.52941176470588</v>
      </c>
      <c r="L2" s="49">
        <v>530434.79</v>
      </c>
      <c r="M2" s="50">
        <v>135240.64000000001</v>
      </c>
      <c r="N2" s="29"/>
      <c r="O2" s="104" t="s">
        <v>21</v>
      </c>
      <c r="P2" s="11" t="s">
        <v>22</v>
      </c>
      <c r="Q2" s="51">
        <f>F3</f>
        <v>3432</v>
      </c>
      <c r="R2" s="65">
        <f>H3</f>
        <v>3.0447685632931498</v>
      </c>
    </row>
    <row customHeight="1" ht="18" r="3" spans="1:18" x14ac:dyDescent="0.15">
      <c r="A3" s="111"/>
      <c r="B3" s="104" t="s">
        <v>23</v>
      </c>
      <c r="C3" s="106">
        <f>F3+F4</f>
        <v>3522</v>
      </c>
      <c r="D3" s="11" t="s">
        <v>21</v>
      </c>
      <c r="E3" s="11">
        <v>3839</v>
      </c>
      <c r="F3" s="11">
        <v>3432</v>
      </c>
      <c r="G3" s="14">
        <f si="0" t="shared"/>
        <v>-407</v>
      </c>
      <c r="H3" s="13">
        <v>3.0447685632931498</v>
      </c>
      <c r="I3" s="11">
        <v>73</v>
      </c>
      <c r="J3" s="11">
        <v>638</v>
      </c>
      <c r="K3" s="13">
        <v>5.3793103448275899</v>
      </c>
      <c r="L3" s="1">
        <v>1088548.2593</v>
      </c>
      <c r="M3" s="50">
        <v>337924.78625850298</v>
      </c>
      <c r="N3" s="29"/>
      <c r="O3" s="104"/>
      <c r="P3" s="11" t="s">
        <v>24</v>
      </c>
      <c r="Q3" s="51">
        <f>F16</f>
        <v>760</v>
      </c>
      <c r="R3" s="13">
        <f>H16</f>
        <v>3</v>
      </c>
    </row>
    <row customHeight="1" ht="18" r="4" spans="1:18" x14ac:dyDescent="0.15">
      <c r="A4" s="111"/>
      <c r="B4" s="104"/>
      <c r="C4" s="108"/>
      <c r="D4" s="11" t="s">
        <v>25</v>
      </c>
      <c r="E4" s="11">
        <v>62</v>
      </c>
      <c r="F4" s="11">
        <v>90</v>
      </c>
      <c r="G4" s="14">
        <f si="0" t="shared"/>
        <v>28</v>
      </c>
      <c r="H4" s="13">
        <v>4.4340911676778099</v>
      </c>
      <c r="I4" s="11">
        <v>0</v>
      </c>
      <c r="J4" s="11">
        <v>17</v>
      </c>
      <c r="K4" s="13">
        <v>5.2941176470588198</v>
      </c>
      <c r="L4" s="49">
        <v>34919.085299999999</v>
      </c>
      <c r="M4" s="50">
        <v>7663.18</v>
      </c>
      <c r="N4" s="29"/>
      <c r="O4" s="104"/>
      <c r="P4" s="11" t="s">
        <v>26</v>
      </c>
      <c r="Q4" s="66">
        <f>F18</f>
        <v>1062</v>
      </c>
      <c r="R4" s="55">
        <f>H18</f>
        <v>2.6907358785619602</v>
      </c>
    </row>
    <row customHeight="1" ht="18" r="5" spans="1:18" x14ac:dyDescent="0.15">
      <c r="A5" s="111"/>
      <c r="B5" s="106" t="s">
        <v>27</v>
      </c>
      <c r="C5" s="106">
        <f>F5+F6+F7</f>
        <v>458</v>
      </c>
      <c r="D5" s="11" t="s">
        <v>28</v>
      </c>
      <c r="E5" s="11">
        <v>768</v>
      </c>
      <c r="F5" s="11">
        <v>374</v>
      </c>
      <c r="G5" s="12">
        <f si="0" t="shared"/>
        <v>-394</v>
      </c>
      <c r="H5" s="13">
        <v>2.0299999999999998</v>
      </c>
      <c r="I5" s="11">
        <v>16</v>
      </c>
      <c r="J5" s="11">
        <v>93</v>
      </c>
      <c r="K5" s="13">
        <v>4.0199999999999996</v>
      </c>
      <c r="L5" s="1">
        <v>185378.34</v>
      </c>
      <c r="M5" s="50">
        <v>91517.45</v>
      </c>
      <c r="N5" s="29"/>
      <c r="O5" s="104"/>
      <c r="P5" s="18" t="s">
        <v>29</v>
      </c>
      <c r="Q5" s="67">
        <f>SUM(Q2:Q4)</f>
        <v>5254</v>
      </c>
      <c r="R5" s="68">
        <f>AVERAGE(R2:R4)</f>
        <v>2.9118348139517032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4.1900000000000004</v>
      </c>
      <c r="I6" s="11">
        <v>1</v>
      </c>
      <c r="J6" s="11">
        <v>33</v>
      </c>
      <c r="K6" s="13">
        <v>1.55</v>
      </c>
      <c r="L6" s="49">
        <v>9328.0499999999993</v>
      </c>
      <c r="M6" s="50">
        <v>2224.69</v>
      </c>
      <c r="N6" s="29"/>
      <c r="O6" s="104" t="s">
        <v>25</v>
      </c>
      <c r="P6" s="11" t="s">
        <v>22</v>
      </c>
      <c r="Q6" s="51">
        <f>F4</f>
        <v>90</v>
      </c>
      <c r="R6" s="13">
        <f>H4</f>
        <v>4.4340911676778099</v>
      </c>
    </row>
    <row customHeight="1" ht="18" r="7" spans="1:18" x14ac:dyDescent="0.15">
      <c r="A7" s="111"/>
      <c r="B7" s="108"/>
      <c r="C7" s="108"/>
      <c r="D7" s="11" t="s">
        <v>31</v>
      </c>
      <c r="E7" s="11">
        <v>37</v>
      </c>
      <c r="F7" s="11">
        <v>33</v>
      </c>
      <c r="G7" s="12">
        <f si="0" t="shared"/>
        <v>-4</v>
      </c>
      <c r="H7" s="13">
        <v>1.99</v>
      </c>
      <c r="I7" s="11">
        <v>0</v>
      </c>
      <c r="J7" s="11">
        <v>36</v>
      </c>
      <c r="K7" s="13">
        <v>0.92</v>
      </c>
      <c r="L7" s="49">
        <v>12561.98</v>
      </c>
      <c r="M7" s="50">
        <v>6317.59</v>
      </c>
      <c r="N7" s="29"/>
      <c r="O7" s="104"/>
      <c r="P7" s="11" t="s">
        <v>26</v>
      </c>
      <c r="Q7" s="66">
        <f>F19</f>
        <v>88</v>
      </c>
      <c r="R7" s="56">
        <f>H19</f>
        <v>3.5253772084933099</v>
      </c>
    </row>
    <row customHeight="1" ht="18" r="8" spans="1:18" x14ac:dyDescent="0.15">
      <c r="A8" s="111"/>
      <c r="B8" s="106" t="s">
        <v>32</v>
      </c>
      <c r="C8" s="106">
        <f>F8+F9+F10+F11</f>
        <v>1689</v>
      </c>
      <c r="D8" s="11" t="s">
        <v>33</v>
      </c>
      <c r="E8" s="11">
        <v>850</v>
      </c>
      <c r="F8" s="11">
        <v>933</v>
      </c>
      <c r="G8" s="14">
        <f si="0" t="shared"/>
        <v>83</v>
      </c>
      <c r="H8" s="13">
        <v>4.1524144198864104</v>
      </c>
      <c r="I8" s="11">
        <v>22</v>
      </c>
      <c r="J8" s="11">
        <v>222</v>
      </c>
      <c r="K8" s="13">
        <v>4.2027027027027</v>
      </c>
      <c r="L8" s="49">
        <v>221228.1</v>
      </c>
      <c r="M8" s="50">
        <v>53276.98</v>
      </c>
      <c r="N8" s="29"/>
      <c r="O8" s="104"/>
      <c r="P8" s="18" t="s">
        <v>29</v>
      </c>
      <c r="Q8" s="67">
        <f>SUM(Q6:Q7)</f>
        <v>178</v>
      </c>
      <c r="R8" s="68">
        <f>AVERAGE(R6:R7)</f>
        <v>3.9797341880855601</v>
      </c>
    </row>
    <row customHeight="1" ht="18" r="9" spans="1:18" x14ac:dyDescent="0.15">
      <c r="A9" s="111"/>
      <c r="B9" s="107"/>
      <c r="C9" s="107"/>
      <c r="D9" s="11" t="s">
        <v>31</v>
      </c>
      <c r="E9" s="11">
        <v>136</v>
      </c>
      <c r="F9" s="11">
        <v>176</v>
      </c>
      <c r="G9" s="14">
        <f si="0" t="shared"/>
        <v>40</v>
      </c>
      <c r="H9" s="13">
        <v>3.89815758374829</v>
      </c>
      <c r="I9" s="11">
        <v>14</v>
      </c>
      <c r="J9" s="11">
        <v>73</v>
      </c>
      <c r="K9" s="13">
        <v>2.4109589041095898</v>
      </c>
      <c r="L9" s="49">
        <v>46477.46</v>
      </c>
      <c r="M9" s="50">
        <v>11922.93</v>
      </c>
      <c r="N9" s="29"/>
      <c r="O9" s="105" t="s">
        <v>31</v>
      </c>
      <c r="P9" s="11" t="s">
        <v>34</v>
      </c>
      <c r="Q9" s="66">
        <f>F9</f>
        <v>176</v>
      </c>
      <c r="R9" s="65">
        <f>H9</f>
        <v>3.89815758374829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390</v>
      </c>
      <c r="F10" s="11">
        <v>290</v>
      </c>
      <c r="G10" s="14">
        <f si="0" t="shared"/>
        <v>-100</v>
      </c>
      <c r="H10" s="13">
        <v>6.5174104125108103</v>
      </c>
      <c r="I10" s="11">
        <v>17</v>
      </c>
      <c r="J10" s="11">
        <v>124</v>
      </c>
      <c r="K10" s="13">
        <v>2.3387096774193501</v>
      </c>
      <c r="L10" s="49">
        <v>157445.45000000001</v>
      </c>
      <c r="M10" s="50">
        <v>24157.67</v>
      </c>
      <c r="N10" s="29"/>
      <c r="O10" s="105"/>
      <c r="P10" s="11" t="s">
        <v>26</v>
      </c>
      <c r="Q10" s="66">
        <f>F20</f>
        <v>262</v>
      </c>
      <c r="R10" s="56">
        <f>H20</f>
        <v>2.4837778030773099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318</v>
      </c>
      <c r="F11" s="11">
        <v>290</v>
      </c>
      <c r="G11" s="14">
        <f si="0" t="shared"/>
        <v>-28</v>
      </c>
      <c r="H11" s="13">
        <v>12.5761778114287</v>
      </c>
      <c r="I11" s="11">
        <v>2</v>
      </c>
      <c r="J11" s="11">
        <v>27</v>
      </c>
      <c r="K11" s="13">
        <v>10.7407407407407</v>
      </c>
      <c r="L11" s="1">
        <v>196662.37</v>
      </c>
      <c r="M11" s="50">
        <v>15637.69</v>
      </c>
      <c r="N11" s="29"/>
      <c r="O11" s="105"/>
      <c r="P11" s="11" t="s">
        <v>37</v>
      </c>
      <c r="Q11" s="69">
        <f>F25</f>
        <v>37</v>
      </c>
      <c r="R11" s="65">
        <f>H25</f>
        <v>4.0199999999999996</v>
      </c>
    </row>
    <row customHeight="1" ht="18" r="12" spans="1:18" x14ac:dyDescent="0.15">
      <c r="A12" s="111"/>
      <c r="B12" s="106" t="s">
        <v>38</v>
      </c>
      <c r="C12" s="106">
        <f>F12+F13</f>
        <v>441</v>
      </c>
      <c r="D12" s="11" t="s">
        <v>39</v>
      </c>
      <c r="E12" s="11">
        <v>357</v>
      </c>
      <c r="F12" s="11">
        <v>368</v>
      </c>
      <c r="G12" s="12">
        <f si="0" t="shared"/>
        <v>11</v>
      </c>
      <c r="H12" s="16">
        <v>3.9682384796408101</v>
      </c>
      <c r="I12" s="11">
        <v>10</v>
      </c>
      <c r="J12" s="11">
        <v>54</v>
      </c>
      <c r="K12" s="13">
        <v>6.8148148148148104</v>
      </c>
      <c r="L12" s="49">
        <v>184342.05</v>
      </c>
      <c r="M12" s="50">
        <v>46454.377917500002</v>
      </c>
      <c r="N12" s="29"/>
      <c r="O12" s="105"/>
      <c r="P12" s="11" t="s">
        <v>40</v>
      </c>
      <c r="Q12" s="69">
        <f>F7</f>
        <v>33</v>
      </c>
      <c r="R12" s="65">
        <f>H7</f>
        <v>1.99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61</v>
      </c>
      <c r="F13" s="11">
        <v>73</v>
      </c>
      <c r="G13" s="12">
        <f si="0" t="shared"/>
        <v>12</v>
      </c>
      <c r="H13" s="16">
        <v>3.49924495092211</v>
      </c>
      <c r="I13" s="11">
        <v>6</v>
      </c>
      <c r="J13" s="11">
        <v>16</v>
      </c>
      <c r="K13" s="13">
        <v>4.5625</v>
      </c>
      <c r="L13" s="49">
        <v>36621.883199999997</v>
      </c>
      <c r="M13" s="50">
        <v>10465.6529376</v>
      </c>
      <c r="N13" s="29"/>
      <c r="O13" s="105"/>
      <c r="P13" s="18" t="s">
        <v>29</v>
      </c>
      <c r="Q13" s="51">
        <f>SUM(Q9:Q12)</f>
        <v>508</v>
      </c>
      <c r="R13" s="68">
        <f>AVERAGE(R9:R11)</f>
        <v>3.4673117956085329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7850</v>
      </c>
      <c r="D14" s="18"/>
      <c r="E14" s="18">
        <f si="1" t="shared"/>
        <v>8598</v>
      </c>
      <c r="F14" s="18">
        <f si="1" t="shared"/>
        <v>7850</v>
      </c>
      <c r="G14" s="19">
        <f si="1" t="shared"/>
        <v>-748</v>
      </c>
      <c r="H14" s="20"/>
      <c r="I14" s="18">
        <f>SUM(I3:I13)</f>
        <v>161</v>
      </c>
      <c r="J14" s="18">
        <f>SUM(J2:J13)</f>
        <v>1826</v>
      </c>
      <c r="K14" s="20"/>
      <c r="L14" s="90">
        <f>SUM(L2:L13)</f>
        <v>2703947.8178000003</v>
      </c>
      <c r="M14" s="58">
        <f>SUM(M2:M13)</f>
        <v>742803.63711360295</v>
      </c>
      <c r="N14" s="29"/>
      <c r="O14" s="104" t="s">
        <v>33</v>
      </c>
      <c r="P14" s="11" t="s">
        <v>34</v>
      </c>
      <c r="Q14" s="69">
        <f>F8</f>
        <v>933</v>
      </c>
      <c r="R14" s="65">
        <f>H8</f>
        <v>4.1524144198864104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193</v>
      </c>
      <c r="R15" s="59">
        <f>H21</f>
        <v>2.6049053907658899</v>
      </c>
    </row>
    <row customHeight="1" ht="18" r="16" spans="1:18" x14ac:dyDescent="0.15">
      <c r="A16" s="110">
        <v>43409</v>
      </c>
      <c r="B16" s="102" t="s">
        <v>41</v>
      </c>
      <c r="C16" s="102">
        <f>F16+F17</f>
        <v>985</v>
      </c>
      <c r="D16" s="11" t="s">
        <v>21</v>
      </c>
      <c r="E16" s="21">
        <v>830</v>
      </c>
      <c r="F16" s="21">
        <v>760</v>
      </c>
      <c r="G16" s="12">
        <f ref="G16:G27" si="2" t="shared">F16-E16</f>
        <v>-70</v>
      </c>
      <c r="H16" s="13">
        <v>3</v>
      </c>
      <c r="I16" s="11">
        <v>28</v>
      </c>
      <c r="J16" s="11">
        <v>120</v>
      </c>
      <c r="K16" s="13">
        <v>6.3</v>
      </c>
      <c r="L16" s="49">
        <v>201385.00112048601</v>
      </c>
      <c r="M16" s="50">
        <v>67375.383685465495</v>
      </c>
      <c r="N16" s="29"/>
      <c r="O16" s="104"/>
      <c r="P16" s="11" t="s">
        <v>37</v>
      </c>
      <c r="Q16" s="69">
        <f>F24</f>
        <v>95</v>
      </c>
      <c r="R16" s="65">
        <f>H24</f>
        <v>3.79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226</v>
      </c>
      <c r="F17" s="21">
        <v>225</v>
      </c>
      <c r="G17" s="12">
        <f si="2" t="shared"/>
        <v>-1</v>
      </c>
      <c r="H17" s="13">
        <v>3.4</v>
      </c>
      <c r="I17" s="11">
        <v>19</v>
      </c>
      <c r="J17" s="11">
        <v>40</v>
      </c>
      <c r="K17" s="13">
        <v>5.6</v>
      </c>
      <c r="L17" s="49">
        <v>75119.584455670498</v>
      </c>
      <c r="M17" s="50">
        <v>22087.6770143625</v>
      </c>
      <c r="N17" s="29"/>
      <c r="O17" s="104"/>
      <c r="P17" s="18" t="s">
        <v>29</v>
      </c>
      <c r="Q17" s="51">
        <f>SUM(Q14:Q16)</f>
        <v>1221</v>
      </c>
      <c r="R17" s="68">
        <f>AVERAGE(R14:R16)</f>
        <v>3.5157732702174336</v>
      </c>
    </row>
    <row customHeight="1" ht="18" r="18" spans="1:19" x14ac:dyDescent="0.15">
      <c r="A18" s="111"/>
      <c r="B18" s="102" t="s">
        <v>42</v>
      </c>
      <c r="C18" s="102">
        <f>SUM(F18:F22)</f>
        <v>2428</v>
      </c>
      <c r="D18" s="11" t="s">
        <v>21</v>
      </c>
      <c r="E18" s="21">
        <v>1190</v>
      </c>
      <c r="F18" s="21">
        <v>1062</v>
      </c>
      <c r="G18" s="12">
        <f si="2" t="shared"/>
        <v>-128</v>
      </c>
      <c r="H18" s="13">
        <v>2.6907358785619602</v>
      </c>
      <c r="I18" s="11">
        <v>20</v>
      </c>
      <c r="J18" s="11">
        <v>140</v>
      </c>
      <c r="K18" s="13">
        <v>7.5857142857142899</v>
      </c>
      <c r="L18" s="49">
        <v>309486.71688241401</v>
      </c>
      <c r="M18" s="89">
        <v>115019.35933147599</v>
      </c>
      <c r="N18" s="29"/>
      <c r="O18" s="104" t="s">
        <v>28</v>
      </c>
      <c r="P18" s="11" t="s">
        <v>40</v>
      </c>
      <c r="Q18" s="67">
        <f>F5</f>
        <v>374</v>
      </c>
      <c r="R18" s="13">
        <f>H5</f>
        <v>2.0299999999999998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96</v>
      </c>
      <c r="F19" s="21">
        <v>88</v>
      </c>
      <c r="G19" s="14">
        <f si="2" t="shared"/>
        <v>-8</v>
      </c>
      <c r="H19" s="13">
        <v>3.5253772084933099</v>
      </c>
      <c r="I19" s="11">
        <v>20</v>
      </c>
      <c r="J19" s="11">
        <v>25</v>
      </c>
      <c r="K19" s="13">
        <v>3.52</v>
      </c>
      <c r="L19" s="11">
        <v>36293.463761671897</v>
      </c>
      <c r="M19" s="76">
        <v>10294.916434540401</v>
      </c>
      <c r="N19" s="29"/>
      <c r="O19" s="104"/>
      <c r="P19" s="11" t="s">
        <v>43</v>
      </c>
      <c r="Q19" s="67">
        <f>F13</f>
        <v>73</v>
      </c>
      <c r="R19" s="13">
        <f>H13</f>
        <v>3.49924495092211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307</v>
      </c>
      <c r="F20" s="21">
        <v>262</v>
      </c>
      <c r="G20" s="14">
        <f si="2" t="shared"/>
        <v>-45</v>
      </c>
      <c r="H20" s="13">
        <v>2.4837778030773099</v>
      </c>
      <c r="I20" s="11">
        <v>24</v>
      </c>
      <c r="J20" s="11">
        <v>74</v>
      </c>
      <c r="K20" s="13">
        <v>3.5405405405405399</v>
      </c>
      <c r="L20" s="49">
        <v>77275.931520644503</v>
      </c>
      <c r="M20" s="76">
        <v>31112.256267409499</v>
      </c>
      <c r="N20" s="29"/>
      <c r="O20" s="104"/>
      <c r="P20" s="11" t="s">
        <v>37</v>
      </c>
      <c r="Q20" s="70">
        <f>F23</f>
        <v>126</v>
      </c>
      <c r="R20" s="65">
        <f>H23</f>
        <v>3.8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234</v>
      </c>
      <c r="F21" s="21">
        <v>193</v>
      </c>
      <c r="G21" s="14">
        <f si="2" t="shared"/>
        <v>-41</v>
      </c>
      <c r="H21" s="13">
        <v>2.6049053907658899</v>
      </c>
      <c r="I21" s="11">
        <v>24</v>
      </c>
      <c r="J21" s="11">
        <v>30</v>
      </c>
      <c r="K21" s="13">
        <v>6.43333333333333</v>
      </c>
      <c r="L21" s="49">
        <v>42218.151540382998</v>
      </c>
      <c r="M21" s="76">
        <v>16207.172701949899</v>
      </c>
      <c r="N21" s="29"/>
      <c r="O21" s="104"/>
      <c r="P21" s="18" t="s">
        <v>29</v>
      </c>
      <c r="Q21" s="67">
        <f>Q20+Q19+Q18</f>
        <v>573</v>
      </c>
      <c r="R21" s="68">
        <f>AVERAGE(R18:R20)</f>
        <v>3.1097483169740365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887</v>
      </c>
      <c r="F22" s="21">
        <v>823</v>
      </c>
      <c r="G22" s="12">
        <f si="2" t="shared"/>
        <v>-64</v>
      </c>
      <c r="H22" s="13">
        <v>2.89497963711697</v>
      </c>
      <c r="I22" s="11">
        <v>21</v>
      </c>
      <c r="J22" s="11">
        <v>174</v>
      </c>
      <c r="K22" s="13">
        <v>4.7298850574712601</v>
      </c>
      <c r="L22" s="49">
        <v>258841.217995996</v>
      </c>
      <c r="M22" s="76">
        <v>89410.376044568198</v>
      </c>
      <c r="N22" s="29"/>
      <c r="O22" s="106" t="s">
        <v>20</v>
      </c>
      <c r="P22" s="11" t="s">
        <v>44</v>
      </c>
      <c r="Q22" s="69">
        <f>F2</f>
        <v>1740</v>
      </c>
      <c r="R22" s="13">
        <f>H2</f>
        <v>3.9221552781767399</v>
      </c>
    </row>
    <row customHeight="1" ht="18" r="23" spans="1:19" x14ac:dyDescent="0.15">
      <c r="A23" s="111"/>
      <c r="B23" s="102" t="s">
        <v>45</v>
      </c>
      <c r="C23" s="102">
        <f>SUM(F23:F26)</f>
        <v>369</v>
      </c>
      <c r="D23" s="22" t="s">
        <v>28</v>
      </c>
      <c r="E23" s="11">
        <v>125</v>
      </c>
      <c r="F23" s="11">
        <v>126</v>
      </c>
      <c r="G23" s="14">
        <f si="2" t="shared"/>
        <v>1</v>
      </c>
      <c r="H23" s="65">
        <v>3.8</v>
      </c>
      <c r="I23" s="11">
        <v>6</v>
      </c>
      <c r="J23" s="11">
        <v>29</v>
      </c>
      <c r="K23" s="13">
        <v>4.3448275862069003</v>
      </c>
      <c r="L23" s="49">
        <v>58713.822072000003</v>
      </c>
      <c r="M23" s="50">
        <v>14632.49</v>
      </c>
      <c r="N23" s="29"/>
      <c r="O23" s="107"/>
      <c r="P23" s="23" t="s">
        <v>26</v>
      </c>
      <c r="Q23" s="69">
        <f>F22</f>
        <v>823</v>
      </c>
      <c r="R23" s="13">
        <f>H22</f>
        <v>2.89497963711697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120</v>
      </c>
      <c r="F24" s="11">
        <v>95</v>
      </c>
      <c r="G24" s="12">
        <f si="2" t="shared"/>
        <v>-25</v>
      </c>
      <c r="H24" s="65">
        <v>3.79</v>
      </c>
      <c r="I24" s="11">
        <v>15</v>
      </c>
      <c r="J24" s="11">
        <v>45</v>
      </c>
      <c r="K24" s="13">
        <v>2.1111111111111098</v>
      </c>
      <c r="L24" s="49">
        <v>31442.196599999999</v>
      </c>
      <c r="M24" s="50">
        <v>8295.7199999999993</v>
      </c>
      <c r="N24" s="29"/>
      <c r="O24" s="107"/>
      <c r="P24" s="23" t="s">
        <v>24</v>
      </c>
      <c r="Q24" s="69">
        <f>F17</f>
        <v>225</v>
      </c>
      <c r="R24" s="13">
        <f>H17</f>
        <v>3.4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70</v>
      </c>
      <c r="F25" s="11">
        <v>37</v>
      </c>
      <c r="G25" s="12">
        <f si="2" t="shared"/>
        <v>-33</v>
      </c>
      <c r="H25" s="65">
        <v>4.0199999999999996</v>
      </c>
      <c r="I25" s="11">
        <v>15</v>
      </c>
      <c r="J25" s="11">
        <v>20</v>
      </c>
      <c r="K25" s="13">
        <v>1.85</v>
      </c>
      <c r="L25" s="49">
        <v>14448.89810945</v>
      </c>
      <c r="M25" s="50">
        <v>3477.67</v>
      </c>
      <c r="N25" s="29"/>
      <c r="O25" s="107"/>
      <c r="P25" s="23" t="s">
        <v>46</v>
      </c>
      <c r="Q25" s="69">
        <f>F27</f>
        <v>147</v>
      </c>
      <c r="R25" s="13">
        <f>H27</f>
        <v>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125</v>
      </c>
      <c r="F26" s="11">
        <v>111</v>
      </c>
      <c r="G26" s="12">
        <f si="2" t="shared"/>
        <v>-14</v>
      </c>
      <c r="H26" s="75">
        <v>1.89</v>
      </c>
      <c r="I26" s="11">
        <v>15</v>
      </c>
      <c r="J26" s="11">
        <v>38</v>
      </c>
      <c r="K26" s="53">
        <v>2.92105263157895</v>
      </c>
      <c r="L26" s="49">
        <v>31398.713109271499</v>
      </c>
      <c r="M26" s="50">
        <v>16225.34</v>
      </c>
      <c r="N26" s="29"/>
      <c r="O26" s="108"/>
      <c r="P26" s="18" t="s">
        <v>29</v>
      </c>
      <c r="Q26" s="51">
        <f>SUM(Q22:Q25)</f>
        <v>2935</v>
      </c>
      <c r="R26" s="71">
        <f>AVERAGE(R22:R25)</f>
        <v>3.5542837288234277</v>
      </c>
    </row>
    <row customHeight="1" ht="18" r="27" spans="1:19" x14ac:dyDescent="0.15">
      <c r="A27" s="111"/>
      <c r="B27" s="23" t="s">
        <v>48</v>
      </c>
      <c r="C27" s="23">
        <f>F27</f>
        <v>147</v>
      </c>
      <c r="D27" s="22" t="s">
        <v>20</v>
      </c>
      <c r="E27" s="11">
        <v>143</v>
      </c>
      <c r="F27" s="11">
        <v>147</v>
      </c>
      <c r="G27" s="12">
        <f si="2" t="shared"/>
        <v>4</v>
      </c>
      <c r="H27" s="53">
        <v>4</v>
      </c>
      <c r="I27" s="11">
        <v>14</v>
      </c>
      <c r="J27" s="11">
        <v>66</v>
      </c>
      <c r="K27" s="53">
        <v>2.2272727272727302</v>
      </c>
      <c r="L27" s="49">
        <v>51759.2621</v>
      </c>
      <c r="M27" s="50">
        <v>13182.578490223499</v>
      </c>
      <c r="N27" s="29"/>
      <c r="O27" s="11" t="s">
        <v>49</v>
      </c>
      <c r="P27" s="11" t="s">
        <v>43</v>
      </c>
      <c r="Q27" s="11">
        <f>F12</f>
        <v>368</v>
      </c>
      <c r="R27" s="13">
        <f>H12</f>
        <v>3.9682384796408101</v>
      </c>
    </row>
    <row customHeight="1" ht="18" r="28" spans="1:19" x14ac:dyDescent="0.15">
      <c r="A28" s="111"/>
      <c r="B28" s="18"/>
      <c r="C28" s="18">
        <f ref="C28:G28" si="3" t="shared">SUM(C16:C27)</f>
        <v>3929</v>
      </c>
      <c r="D28" s="18"/>
      <c r="E28" s="18">
        <f si="3" t="shared"/>
        <v>4353</v>
      </c>
      <c r="F28" s="18">
        <f si="3" t="shared"/>
        <v>3929</v>
      </c>
      <c r="G28" s="24">
        <f si="3" t="shared"/>
        <v>-424</v>
      </c>
      <c r="H28" s="20"/>
      <c r="I28" s="57">
        <f ref="I28:M28" si="4" t="shared">SUM(I16:I27)</f>
        <v>221</v>
      </c>
      <c r="J28" s="57">
        <f si="4" t="shared"/>
        <v>801</v>
      </c>
      <c r="K28" s="20"/>
      <c r="L28" s="18">
        <f>SUM(L16:L27)</f>
        <v>1188382.9592679874</v>
      </c>
      <c r="M28" s="58">
        <f si="4" t="shared"/>
        <v>407320.93996999552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1.99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12951</v>
      </c>
      <c r="F29" s="25">
        <f si="5" t="shared"/>
        <v>11779</v>
      </c>
      <c r="G29" s="26">
        <f si="5" t="shared"/>
        <v>-1172</v>
      </c>
      <c r="H29" s="13"/>
      <c r="I29" s="60">
        <f ref="I29:M29" si="6" t="shared">I28+I14</f>
        <v>382</v>
      </c>
      <c r="J29" s="60">
        <f si="6" t="shared"/>
        <v>2627</v>
      </c>
      <c r="K29" s="13"/>
      <c r="L29" s="11">
        <f>L28+L14</f>
        <v>3892330.7770679877</v>
      </c>
      <c r="M29" s="50">
        <f si="6" t="shared"/>
        <v>1150124.5770835984</v>
      </c>
      <c r="N29" s="29"/>
      <c r="O29" s="101"/>
      <c r="P29" s="11" t="s">
        <v>37</v>
      </c>
      <c r="Q29" s="51">
        <f>F26</f>
        <v>111</v>
      </c>
      <c r="R29" s="11">
        <f>H26</f>
        <v>1.89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290</v>
      </c>
      <c r="R30" s="65">
        <f>H10</f>
        <v>6.5174104125108103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290</v>
      </c>
      <c r="R31" s="65">
        <f>H11</f>
        <v>12.5761778114287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11779</v>
      </c>
      <c r="R32" s="1">
        <f>R31+R28+R27+R24+R23+R22+R30+R20+R19+R18+R16+R15+R14+R11+R10+R9+R7+R6+R4+R3+R2+R25+R29</f>
        <v>88.132434585300274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88.132434585300274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{997D2E85-0572-4C53-9FA8-538C4D63204F}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{C12779A0-C4A0-42FE-ACBA-B96584C4833A}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{BA8C92A1-7CFC-41F2-ADE2-A3E1F694FF89}</x14:id>
        </ext>
      </extLst>
    </cfRule>
  </conditionalFormatting>
  <conditionalFormatting sqref="R30">
    <cfRule aboveAverage="0" dxfId="421" priority="15" type="aboveAverage"/>
    <cfRule dxfId="420" priority="16" type="aboveAverage"/>
  </conditionalFormatting>
  <conditionalFormatting sqref="R31">
    <cfRule aboveAverage="0" dxfId="419" priority="1" type="aboveAverage"/>
    <cfRule dxfId="41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{9ADB3B41-6864-4A34-97CC-13747D3228A1}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{29020D4A-E5BB-4099-BE48-6141D54995A7}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{EBFFDB92-7E77-4675-B33D-EF93FEF3E4DA}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{5B4CBE5C-B24A-4FFF-AC09-6519F818A0F0}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{AA5D0D60-46DD-4070-A703-F8E537FE281A}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{44D214B8-2CB4-44BE-BBCF-0010FAA10D91}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{43493A0D-BB2D-4256-8EEB-2916C53DD14C}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{288115EC-DD73-4ADE-ADC7-FB91B07B4BEC}</x14:id>
        </ext>
      </extLst>
    </cfRule>
  </conditionalFormatting>
  <conditionalFormatting sqref="R3:R4">
    <cfRule aboveAverage="0" dxfId="417" priority="23" type="aboveAverage"/>
    <cfRule dxfId="416" priority="24" type="aboveAverage"/>
  </conditionalFormatting>
  <conditionalFormatting sqref="R6:R7">
    <cfRule aboveAverage="0" dxfId="415" priority="21" type="aboveAverage"/>
    <cfRule dxfId="414" priority="22" type="aboveAverage"/>
  </conditionalFormatting>
  <conditionalFormatting sqref="R9:R12">
    <cfRule aboveAverage="0" dxfId="413" priority="17" type="aboveAverage"/>
    <cfRule dxfId="412" priority="18" type="aboveAverage"/>
  </conditionalFormatting>
  <conditionalFormatting sqref="R14:R16">
    <cfRule aboveAverage="0" dxfId="411" priority="19" type="aboveAverage"/>
    <cfRule dxfId="410" priority="20" type="aboveAverage"/>
  </conditionalFormatting>
  <conditionalFormatting sqref="R18:R21">
    <cfRule aboveAverage="0" dxfId="409" priority="13" type="aboveAverage"/>
    <cfRule dxfId="408" priority="14" type="aboveAverage"/>
  </conditionalFormatting>
  <conditionalFormatting sqref="R22:R25">
    <cfRule aboveAverage="0" dxfId="407" priority="27" type="aboveAverage"/>
    <cfRule dxfId="40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{2D16024A-4FFB-45F9-8A39-5C9BD645DD34}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97D2E85-0572-4C53-9FA8-538C4D63204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12779A0-C4A0-42FE-ACBA-B96584C483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A8C92A1-7CFC-41F2-ADE2-A3E1F694FF8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ADB3B41-6864-4A34-97CC-13747D3228A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9020D4A-E5BB-4099-BE48-6141D54995A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BFFDB92-7E77-4675-B33D-EF93FEF3E4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4CBE5C-B24A-4FFF-AC09-6519F818A0F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5D0D60-46DD-4070-A703-F8E537FE28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44D214B8-2CB4-44BE-BBCF-0010FAA10D9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3493A0D-BB2D-4256-8EEB-2916C53DD1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88115EC-DD73-4ADE-ADC7-FB91B07B4BE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D16024A-4FFB-45F9-8A39-5C9BD645D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43410</v>
      </c>
      <c r="B2" s="11" t="s">
        <v>19</v>
      </c>
      <c r="C2" s="11">
        <f>F2</f>
        <v>1651</v>
      </c>
      <c r="D2" s="11" t="s">
        <v>20</v>
      </c>
      <c r="E2" s="11">
        <v>1740</v>
      </c>
      <c r="F2" s="11">
        <v>1651</v>
      </c>
      <c r="G2" s="12">
        <f ref="G2:G13" si="0" t="shared">F2-E2</f>
        <v>-89</v>
      </c>
      <c r="H2" s="13">
        <v>3.7839370793764302</v>
      </c>
      <c r="I2" s="21">
        <v>50</v>
      </c>
      <c r="J2" s="21">
        <v>490</v>
      </c>
      <c r="K2" s="13">
        <v>3.3693877551020401</v>
      </c>
      <c r="L2" s="49">
        <v>509202.71</v>
      </c>
      <c r="M2" s="50">
        <v>134569.54999999999</v>
      </c>
      <c r="N2" s="29"/>
      <c r="O2" s="104" t="s">
        <v>21</v>
      </c>
      <c r="P2" s="11" t="s">
        <v>22</v>
      </c>
      <c r="Q2" s="51">
        <f>F3</f>
        <v>3334</v>
      </c>
      <c r="R2" s="65">
        <f>H3</f>
        <v>2.9258768932213401</v>
      </c>
    </row>
    <row customHeight="1" ht="18" r="3" spans="1:18" x14ac:dyDescent="0.15">
      <c r="A3" s="111"/>
      <c r="B3" s="104" t="s">
        <v>23</v>
      </c>
      <c r="C3" s="106">
        <f>F3+F4</f>
        <v>3409</v>
      </c>
      <c r="D3" s="11" t="s">
        <v>21</v>
      </c>
      <c r="E3" s="11">
        <v>3432</v>
      </c>
      <c r="F3" s="11">
        <v>3334</v>
      </c>
      <c r="G3" s="14">
        <f si="0" t="shared"/>
        <v>-98</v>
      </c>
      <c r="H3" s="13">
        <v>2.9258768932213401</v>
      </c>
      <c r="I3" s="11">
        <v>68</v>
      </c>
      <c r="J3" s="11">
        <v>641</v>
      </c>
      <c r="K3" s="13">
        <v>5.2012480499220004</v>
      </c>
      <c r="L3" s="1">
        <v>1050510.6362000001</v>
      </c>
      <c r="M3" s="50">
        <v>339368.12721088401</v>
      </c>
      <c r="N3" s="29"/>
      <c r="O3" s="104"/>
      <c r="P3" s="11" t="s">
        <v>24</v>
      </c>
      <c r="Q3" s="51">
        <f>F16</f>
        <v>653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90</v>
      </c>
      <c r="F4" s="11">
        <v>75</v>
      </c>
      <c r="G4" s="14">
        <f si="0" t="shared"/>
        <v>-15</v>
      </c>
      <c r="H4" s="13">
        <v>4.0796763504378601</v>
      </c>
      <c r="I4" s="11">
        <v>0</v>
      </c>
      <c r="J4" s="11">
        <v>19</v>
      </c>
      <c r="K4" s="13">
        <v>3.9473684210526301</v>
      </c>
      <c r="L4" s="49">
        <v>28739.794008749999</v>
      </c>
      <c r="M4" s="50">
        <v>6855.02</v>
      </c>
      <c r="N4" s="29"/>
      <c r="O4" s="104"/>
      <c r="P4" s="11" t="s">
        <v>26</v>
      </c>
      <c r="Q4" s="66">
        <f>F18</f>
        <v>1086</v>
      </c>
      <c r="R4" s="55">
        <f>H18</f>
        <v>2.6044240491127</v>
      </c>
    </row>
    <row customHeight="1" ht="18" r="5" spans="1:18" x14ac:dyDescent="0.15">
      <c r="A5" s="111"/>
      <c r="B5" s="106" t="s">
        <v>27</v>
      </c>
      <c r="C5" s="106">
        <f>F5+F6+F7</f>
        <v>320</v>
      </c>
      <c r="D5" s="11" t="s">
        <v>28</v>
      </c>
      <c r="E5" s="11">
        <v>374</v>
      </c>
      <c r="F5" s="11">
        <v>231</v>
      </c>
      <c r="G5" s="12">
        <f si="0" t="shared"/>
        <v>-143</v>
      </c>
      <c r="H5" s="13">
        <v>2.64</v>
      </c>
      <c r="I5" s="11">
        <v>14</v>
      </c>
      <c r="J5" s="11">
        <v>103</v>
      </c>
      <c r="K5" s="13">
        <v>2.2400000000000002</v>
      </c>
      <c r="L5" s="1">
        <v>106826.52</v>
      </c>
      <c r="M5" s="50">
        <v>40492.199999999997</v>
      </c>
      <c r="N5" s="29"/>
      <c r="O5" s="104"/>
      <c r="P5" s="18" t="s">
        <v>29</v>
      </c>
      <c r="Q5" s="67">
        <f>SUM(Q2:Q4)</f>
        <v>5073</v>
      </c>
      <c r="R5" s="68">
        <f>AVERAGE(R2:R4)</f>
        <v>2.7434336474446801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54</v>
      </c>
      <c r="G6" s="12">
        <f si="0" t="shared"/>
        <v>3</v>
      </c>
      <c r="H6" s="13">
        <v>3.81</v>
      </c>
      <c r="I6" s="11">
        <v>0</v>
      </c>
      <c r="J6" s="11">
        <v>33</v>
      </c>
      <c r="K6" s="13">
        <v>1.64</v>
      </c>
      <c r="L6" s="49">
        <v>10057.4</v>
      </c>
      <c r="M6" s="50">
        <v>2641.96</v>
      </c>
      <c r="N6" s="29"/>
      <c r="O6" s="104" t="s">
        <v>25</v>
      </c>
      <c r="P6" s="11" t="s">
        <v>22</v>
      </c>
      <c r="Q6" s="51">
        <f>F4</f>
        <v>75</v>
      </c>
      <c r="R6" s="13">
        <f>H4</f>
        <v>4.0796763504378601</v>
      </c>
    </row>
    <row customHeight="1" ht="18" r="7" spans="1:18" x14ac:dyDescent="0.15">
      <c r="A7" s="111"/>
      <c r="B7" s="108"/>
      <c r="C7" s="108"/>
      <c r="D7" s="11" t="s">
        <v>31</v>
      </c>
      <c r="E7" s="11">
        <v>33</v>
      </c>
      <c r="F7" s="11">
        <v>35</v>
      </c>
      <c r="G7" s="12">
        <f si="0" t="shared"/>
        <v>2</v>
      </c>
      <c r="H7" s="13">
        <v>1.64</v>
      </c>
      <c r="I7" s="11">
        <v>4</v>
      </c>
      <c r="J7" s="11">
        <v>33</v>
      </c>
      <c r="K7" s="13">
        <v>1.06</v>
      </c>
      <c r="L7" s="49">
        <v>12443.9</v>
      </c>
      <c r="M7" s="50">
        <v>7596.95</v>
      </c>
      <c r="N7" s="29"/>
      <c r="O7" s="104"/>
      <c r="P7" s="11" t="s">
        <v>26</v>
      </c>
      <c r="Q7" s="66">
        <f>F19</f>
        <v>74</v>
      </c>
      <c r="R7" s="56">
        <f>H19</f>
        <v>2.7892452096096401</v>
      </c>
    </row>
    <row customHeight="1" ht="18" r="8" spans="1:18" x14ac:dyDescent="0.15">
      <c r="A8" s="111"/>
      <c r="B8" s="106" t="s">
        <v>32</v>
      </c>
      <c r="C8" s="106">
        <f>F8+F9+F10+F11</f>
        <v>1477</v>
      </c>
      <c r="D8" s="11" t="s">
        <v>33</v>
      </c>
      <c r="E8" s="11">
        <v>933</v>
      </c>
      <c r="F8" s="11">
        <v>793</v>
      </c>
      <c r="G8" s="14">
        <f si="0" t="shared"/>
        <v>-140</v>
      </c>
      <c r="H8" s="13">
        <v>4.2809906158045701</v>
      </c>
      <c r="I8" s="11">
        <v>37</v>
      </c>
      <c r="J8" s="11">
        <v>223</v>
      </c>
      <c r="K8" s="13">
        <v>3.55605381165919</v>
      </c>
      <c r="L8" s="49">
        <v>210751.37</v>
      </c>
      <c r="M8" s="50">
        <v>49229.58</v>
      </c>
      <c r="N8" s="29"/>
      <c r="O8" s="104"/>
      <c r="P8" s="18" t="s">
        <v>29</v>
      </c>
      <c r="Q8" s="67">
        <f>SUM(Q6:Q7)</f>
        <v>149</v>
      </c>
      <c r="R8" s="68">
        <f>AVERAGE(R6:R7)</f>
        <v>3.4344607800237501</v>
      </c>
    </row>
    <row customHeight="1" ht="18" r="9" spans="1:18" x14ac:dyDescent="0.15">
      <c r="A9" s="111"/>
      <c r="B9" s="107"/>
      <c r="C9" s="107"/>
      <c r="D9" s="11" t="s">
        <v>31</v>
      </c>
      <c r="E9" s="11">
        <v>176</v>
      </c>
      <c r="F9" s="11">
        <v>174</v>
      </c>
      <c r="G9" s="14">
        <f si="0" t="shared"/>
        <v>-2</v>
      </c>
      <c r="H9" s="13">
        <v>2.9779482802416899</v>
      </c>
      <c r="I9" s="11">
        <v>23</v>
      </c>
      <c r="J9" s="11">
        <v>79</v>
      </c>
      <c r="K9" s="13">
        <v>2.20253164556962</v>
      </c>
      <c r="L9" s="49">
        <v>42321.38</v>
      </c>
      <c r="M9" s="50">
        <v>14211.59</v>
      </c>
      <c r="N9" s="29"/>
      <c r="O9" s="105" t="s">
        <v>31</v>
      </c>
      <c r="P9" s="11" t="s">
        <v>34</v>
      </c>
      <c r="Q9" s="66">
        <f>F9</f>
        <v>174</v>
      </c>
      <c r="R9" s="65">
        <f>H9</f>
        <v>2.9779482802416899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290</v>
      </c>
      <c r="F10" s="11">
        <v>202</v>
      </c>
      <c r="G10" s="14">
        <f si="0" t="shared"/>
        <v>-88</v>
      </c>
      <c r="H10" s="13">
        <v>4.9957133557671902</v>
      </c>
      <c r="I10" s="11">
        <v>14</v>
      </c>
      <c r="J10" s="11">
        <v>117</v>
      </c>
      <c r="K10" s="13">
        <v>1.7264957264957299</v>
      </c>
      <c r="L10" s="49">
        <v>98768.8</v>
      </c>
      <c r="M10" s="50">
        <v>19770.71</v>
      </c>
      <c r="N10" s="29"/>
      <c r="O10" s="105"/>
      <c r="P10" s="11" t="s">
        <v>26</v>
      </c>
      <c r="Q10" s="66">
        <f>F20</f>
        <v>365</v>
      </c>
      <c r="R10" s="56">
        <f>H20</f>
        <v>2.8550707813735499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290</v>
      </c>
      <c r="F11" s="11">
        <v>308</v>
      </c>
      <c r="G11" s="14">
        <f si="0" t="shared"/>
        <v>18</v>
      </c>
      <c r="H11" s="13">
        <v>16.794301985473702</v>
      </c>
      <c r="I11" s="11">
        <v>0</v>
      </c>
      <c r="J11" s="11">
        <v>31</v>
      </c>
      <c r="K11" s="13">
        <v>9.9354838709677402</v>
      </c>
      <c r="L11" s="1">
        <v>249308.39</v>
      </c>
      <c r="M11" s="50">
        <v>14844.82</v>
      </c>
      <c r="N11" s="29"/>
      <c r="O11" s="105"/>
      <c r="P11" s="11" t="s">
        <v>37</v>
      </c>
      <c r="Q11" s="69">
        <f>F25</f>
        <v>59</v>
      </c>
      <c r="R11" s="65">
        <f>H25</f>
        <v>3.78</v>
      </c>
    </row>
    <row customHeight="1" ht="18" r="12" spans="1:18" x14ac:dyDescent="0.15">
      <c r="A12" s="111"/>
      <c r="B12" s="106" t="s">
        <v>38</v>
      </c>
      <c r="C12" s="106">
        <f>F12+F13</f>
        <v>448</v>
      </c>
      <c r="D12" s="11" t="s">
        <v>39</v>
      </c>
      <c r="E12" s="11">
        <v>368</v>
      </c>
      <c r="F12" s="11">
        <v>370</v>
      </c>
      <c r="G12" s="12">
        <f si="0" t="shared"/>
        <v>2</v>
      </c>
      <c r="H12" s="16">
        <v>4.2318846837450996</v>
      </c>
      <c r="I12" s="11">
        <v>8</v>
      </c>
      <c r="J12" s="11">
        <v>49</v>
      </c>
      <c r="K12" s="13">
        <v>7.5510204081632697</v>
      </c>
      <c r="L12" s="49">
        <v>183485.86199999999</v>
      </c>
      <c r="M12" s="50">
        <v>43357.954129700003</v>
      </c>
      <c r="N12" s="29"/>
      <c r="O12" s="105"/>
      <c r="P12" s="11" t="s">
        <v>40</v>
      </c>
      <c r="Q12" s="69">
        <f>F7</f>
        <v>35</v>
      </c>
      <c r="R12" s="65">
        <f>H7</f>
        <v>1.64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73</v>
      </c>
      <c r="F13" s="11">
        <v>78</v>
      </c>
      <c r="G13" s="12">
        <f si="0" t="shared"/>
        <v>5</v>
      </c>
      <c r="H13" s="16">
        <v>3.3618038504074499</v>
      </c>
      <c r="I13" s="11">
        <v>5</v>
      </c>
      <c r="J13" s="11">
        <v>17</v>
      </c>
      <c r="K13" s="13">
        <v>4.5882352941176503</v>
      </c>
      <c r="L13" s="49">
        <v>37964.656799999997</v>
      </c>
      <c r="M13" s="50">
        <v>11292.942268299999</v>
      </c>
      <c r="N13" s="29"/>
      <c r="O13" s="105"/>
      <c r="P13" s="18" t="s">
        <v>29</v>
      </c>
      <c r="Q13" s="51">
        <f>SUM(Q9:Q12)</f>
        <v>633</v>
      </c>
      <c r="R13" s="68">
        <f>AVERAGE(R9:R11)</f>
        <v>3.2043396872050796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7305</v>
      </c>
      <c r="D14" s="18"/>
      <c r="E14" s="18">
        <f si="1" t="shared"/>
        <v>7850</v>
      </c>
      <c r="F14" s="18">
        <f si="1" t="shared"/>
        <v>7305</v>
      </c>
      <c r="G14" s="19">
        <f si="1" t="shared"/>
        <v>-545</v>
      </c>
      <c r="H14" s="20"/>
      <c r="I14" s="18">
        <f>SUM(I3:I13)</f>
        <v>173</v>
      </c>
      <c r="J14" s="18">
        <f>SUM(J2:J13)</f>
        <v>1835</v>
      </c>
      <c r="K14" s="20"/>
      <c r="L14" s="90">
        <f>SUM(L2:L13)</f>
        <v>2540381.41900875</v>
      </c>
      <c r="M14" s="58">
        <f>SUM(M2:M13)</f>
        <v>684231.40360888385</v>
      </c>
      <c r="N14" s="29"/>
      <c r="O14" s="104" t="s">
        <v>33</v>
      </c>
      <c r="P14" s="11" t="s">
        <v>34</v>
      </c>
      <c r="Q14" s="69">
        <f>F8</f>
        <v>793</v>
      </c>
      <c r="R14" s="65">
        <f>H8</f>
        <v>4.2809906158045701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238</v>
      </c>
      <c r="R15" s="59">
        <f>H21</f>
        <v>2.7868000988557098</v>
      </c>
    </row>
    <row customHeight="1" ht="18" r="16" spans="1:18" x14ac:dyDescent="0.15">
      <c r="A16" s="110">
        <v>43410</v>
      </c>
      <c r="B16" s="102" t="s">
        <v>41</v>
      </c>
      <c r="C16" s="102">
        <f>F16+F17</f>
        <v>875</v>
      </c>
      <c r="D16" s="11" t="s">
        <v>21</v>
      </c>
      <c r="E16" s="21">
        <v>760</v>
      </c>
      <c r="F16" s="21">
        <v>653</v>
      </c>
      <c r="G16" s="12">
        <f ref="G16:G27" si="2" t="shared">F16-E16</f>
        <v>-107</v>
      </c>
      <c r="H16" s="13">
        <v>2.7</v>
      </c>
      <c r="I16" s="11">
        <v>37</v>
      </c>
      <c r="J16" s="11">
        <v>129</v>
      </c>
      <c r="K16" s="13">
        <v>5.0999999999999996</v>
      </c>
      <c r="L16" s="49">
        <v>169430.181438748</v>
      </c>
      <c r="M16" s="50">
        <v>169430.181438748</v>
      </c>
      <c r="N16" s="29"/>
      <c r="O16" s="104"/>
      <c r="P16" s="11" t="s">
        <v>37</v>
      </c>
      <c r="Q16" s="69">
        <f>F24</f>
        <v>97</v>
      </c>
      <c r="R16" s="65">
        <f>H24</f>
        <v>3.12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225</v>
      </c>
      <c r="F17" s="21">
        <v>222</v>
      </c>
      <c r="G17" s="12">
        <f si="2" t="shared"/>
        <v>-3</v>
      </c>
      <c r="H17" s="13">
        <v>3.3</v>
      </c>
      <c r="I17" s="11">
        <v>15</v>
      </c>
      <c r="J17" s="11">
        <v>44</v>
      </c>
      <c r="K17" s="13">
        <v>5</v>
      </c>
      <c r="L17" s="49">
        <v>74635.179570962995</v>
      </c>
      <c r="M17" s="50">
        <v>22780.212089993998</v>
      </c>
      <c r="N17" s="29"/>
      <c r="O17" s="104"/>
      <c r="P17" s="18" t="s">
        <v>29</v>
      </c>
      <c r="Q17" s="51">
        <f>SUM(Q14:Q16)</f>
        <v>1128</v>
      </c>
      <c r="R17" s="68">
        <f>AVERAGE(R14:R16)</f>
        <v>3.3959302382200938</v>
      </c>
    </row>
    <row customHeight="1" ht="18" r="18" spans="1:19" x14ac:dyDescent="0.15">
      <c r="A18" s="111"/>
      <c r="B18" s="102" t="s">
        <v>42</v>
      </c>
      <c r="C18" s="102">
        <f>SUM(F18:F22)</f>
        <v>2557</v>
      </c>
      <c r="D18" s="11" t="s">
        <v>21</v>
      </c>
      <c r="E18" s="21">
        <v>1062</v>
      </c>
      <c r="F18" s="21">
        <v>1086</v>
      </c>
      <c r="G18" s="12">
        <f si="2" t="shared"/>
        <v>24</v>
      </c>
      <c r="H18" s="13">
        <v>2.6044240491127</v>
      </c>
      <c r="I18" s="11">
        <v>19</v>
      </c>
      <c r="J18" s="11">
        <v>148</v>
      </c>
      <c r="K18" s="13">
        <v>7.3378378378378404</v>
      </c>
      <c r="L18" s="49">
        <v>318405.34933020599</v>
      </c>
      <c r="M18" s="89">
        <v>122255.571030641</v>
      </c>
      <c r="N18" s="29"/>
      <c r="O18" s="104" t="s">
        <v>28</v>
      </c>
      <c r="P18" s="11" t="s">
        <v>40</v>
      </c>
      <c r="Q18" s="67">
        <f>F5</f>
        <v>231</v>
      </c>
      <c r="R18" s="13">
        <f>H5</f>
        <v>2.64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88</v>
      </c>
      <c r="F19" s="21">
        <v>74</v>
      </c>
      <c r="G19" s="14">
        <f si="2" t="shared"/>
        <v>-14</v>
      </c>
      <c r="H19" s="13">
        <v>2.7892452096096401</v>
      </c>
      <c r="I19" s="11">
        <v>19</v>
      </c>
      <c r="J19" s="11">
        <v>23</v>
      </c>
      <c r="K19" s="13">
        <v>3.2173913043478302</v>
      </c>
      <c r="L19" s="11">
        <v>31806.136060471301</v>
      </c>
      <c r="M19" s="76">
        <v>11403.133704735401</v>
      </c>
      <c r="N19" s="29"/>
      <c r="O19" s="104"/>
      <c r="P19" s="11" t="s">
        <v>43</v>
      </c>
      <c r="Q19" s="67">
        <f>F13</f>
        <v>78</v>
      </c>
      <c r="R19" s="13">
        <f>H13</f>
        <v>3.3618038504074499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262</v>
      </c>
      <c r="F20" s="21">
        <v>365</v>
      </c>
      <c r="G20" s="14">
        <f si="2" t="shared"/>
        <v>103</v>
      </c>
      <c r="H20" s="13">
        <v>2.8550707813735499</v>
      </c>
      <c r="I20" s="11">
        <v>19</v>
      </c>
      <c r="J20" s="11">
        <v>86</v>
      </c>
      <c r="K20" s="13">
        <v>4.2441860465116301</v>
      </c>
      <c r="L20" s="49">
        <v>106933.53474320201</v>
      </c>
      <c r="M20" s="76">
        <v>37453.899721448499</v>
      </c>
      <c r="N20" s="29"/>
      <c r="O20" s="104"/>
      <c r="P20" s="11" t="s">
        <v>37</v>
      </c>
      <c r="Q20" s="70">
        <f>F23</f>
        <v>80</v>
      </c>
      <c r="R20" s="65">
        <f>H23</f>
        <v>3.03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193</v>
      </c>
      <c r="F21" s="21">
        <v>238</v>
      </c>
      <c r="G21" s="14">
        <f si="2" t="shared"/>
        <v>45</v>
      </c>
      <c r="H21" s="13">
        <v>2.7868000988557098</v>
      </c>
      <c r="I21" s="11">
        <v>19</v>
      </c>
      <c r="J21" s="11">
        <v>32</v>
      </c>
      <c r="K21" s="13">
        <v>7.4375</v>
      </c>
      <c r="L21" s="49">
        <v>53966.694421315602</v>
      </c>
      <c r="M21" s="76">
        <v>19365.1114206128</v>
      </c>
      <c r="N21" s="29"/>
      <c r="O21" s="104"/>
      <c r="P21" s="18" t="s">
        <v>29</v>
      </c>
      <c r="Q21" s="67">
        <f>Q20+Q19+Q18</f>
        <v>389</v>
      </c>
      <c r="R21" s="68">
        <f>AVERAGE(R18:R20)</f>
        <v>3.0106012834691498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823</v>
      </c>
      <c r="F22" s="21">
        <v>794</v>
      </c>
      <c r="G22" s="12">
        <f si="2" t="shared"/>
        <v>-29</v>
      </c>
      <c r="H22" s="13">
        <v>3.0782353872224899</v>
      </c>
      <c r="I22" s="11">
        <v>25</v>
      </c>
      <c r="J22" s="11">
        <v>168</v>
      </c>
      <c r="K22" s="13">
        <v>4.7261904761904798</v>
      </c>
      <c r="L22" s="49">
        <v>245261.40554209301</v>
      </c>
      <c r="M22" s="76">
        <v>95421.100278551501</v>
      </c>
      <c r="N22" s="29"/>
      <c r="O22" s="106" t="s">
        <v>20</v>
      </c>
      <c r="P22" s="11" t="s">
        <v>44</v>
      </c>
      <c r="Q22" s="69">
        <f>F2</f>
        <v>1651</v>
      </c>
      <c r="R22" s="13">
        <f>H2</f>
        <v>3.7839370793764302</v>
      </c>
    </row>
    <row customHeight="1" ht="18" r="23" spans="1:19" x14ac:dyDescent="0.15">
      <c r="A23" s="111"/>
      <c r="B23" s="102" t="s">
        <v>45</v>
      </c>
      <c r="C23" s="102">
        <f>SUM(F23:F26)</f>
        <v>336</v>
      </c>
      <c r="D23" s="22" t="s">
        <v>28</v>
      </c>
      <c r="E23" s="11">
        <v>126</v>
      </c>
      <c r="F23" s="11">
        <v>80</v>
      </c>
      <c r="G23" s="14">
        <f si="2" t="shared"/>
        <v>-46</v>
      </c>
      <c r="H23" s="65">
        <v>3.03</v>
      </c>
      <c r="I23" s="11">
        <v>6</v>
      </c>
      <c r="J23" s="11">
        <v>29</v>
      </c>
      <c r="K23" s="13">
        <v>2.7586206896551699</v>
      </c>
      <c r="L23" s="49">
        <v>38218.513488999997</v>
      </c>
      <c r="M23" s="50">
        <v>11926.5</v>
      </c>
      <c r="N23" s="29"/>
      <c r="O23" s="107"/>
      <c r="P23" s="23" t="s">
        <v>26</v>
      </c>
      <c r="Q23" s="69">
        <f>F22</f>
        <v>794</v>
      </c>
      <c r="R23" s="13">
        <f>H22</f>
        <v>3.0782353872224899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95</v>
      </c>
      <c r="F24" s="11">
        <v>97</v>
      </c>
      <c r="G24" s="12">
        <f si="2" t="shared"/>
        <v>2</v>
      </c>
      <c r="H24" s="65">
        <v>3.12</v>
      </c>
      <c r="I24" s="11">
        <v>19</v>
      </c>
      <c r="J24" s="11">
        <v>46</v>
      </c>
      <c r="K24" s="13">
        <v>2.10869565217391</v>
      </c>
      <c r="L24" s="49">
        <v>29308.1787</v>
      </c>
      <c r="M24" s="50">
        <v>9397.2000000000007</v>
      </c>
      <c r="N24" s="29"/>
      <c r="O24" s="107"/>
      <c r="P24" s="23" t="s">
        <v>24</v>
      </c>
      <c r="Q24" s="69">
        <f>F17</f>
        <v>222</v>
      </c>
      <c r="R24" s="13">
        <f>H17</f>
        <v>3.3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37</v>
      </c>
      <c r="F25" s="11">
        <v>59</v>
      </c>
      <c r="G25" s="12">
        <f si="2" t="shared"/>
        <v>22</v>
      </c>
      <c r="H25" s="65">
        <v>3.78</v>
      </c>
      <c r="I25" s="11">
        <v>17</v>
      </c>
      <c r="J25" s="11">
        <v>23</v>
      </c>
      <c r="K25" s="13">
        <v>2.5652173913043499</v>
      </c>
      <c r="L25" s="49">
        <v>20492.35496945</v>
      </c>
      <c r="M25" s="50">
        <v>5253.73</v>
      </c>
      <c r="N25" s="29"/>
      <c r="O25" s="107"/>
      <c r="P25" s="23" t="s">
        <v>46</v>
      </c>
      <c r="Q25" s="69">
        <f>F27</f>
        <v>114</v>
      </c>
      <c r="R25" s="13">
        <f>H27</f>
        <v>3.4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111</v>
      </c>
      <c r="F26" s="11">
        <v>100</v>
      </c>
      <c r="G26" s="12">
        <f si="2" t="shared"/>
        <v>-11</v>
      </c>
      <c r="H26" s="75">
        <v>1.72</v>
      </c>
      <c r="I26" s="11">
        <v>15</v>
      </c>
      <c r="J26" s="11">
        <v>45</v>
      </c>
      <c r="K26" s="53">
        <v>2.2222222222222201</v>
      </c>
      <c r="L26" s="49">
        <v>26355.810651497999</v>
      </c>
      <c r="M26" s="50">
        <v>14911.31</v>
      </c>
      <c r="N26" s="29"/>
      <c r="O26" s="108"/>
      <c r="P26" s="18" t="s">
        <v>29</v>
      </c>
      <c r="Q26" s="51">
        <f>SUM(Q22:Q25)</f>
        <v>2781</v>
      </c>
      <c r="R26" s="71">
        <f>AVERAGE(R22:R25)</f>
        <v>3.3905431166497304</v>
      </c>
    </row>
    <row customHeight="1" ht="18" r="27" spans="1:19" x14ac:dyDescent="0.15">
      <c r="A27" s="111"/>
      <c r="B27" s="23" t="s">
        <v>48</v>
      </c>
      <c r="C27" s="23">
        <f>F27</f>
        <v>114</v>
      </c>
      <c r="D27" s="22" t="s">
        <v>20</v>
      </c>
      <c r="E27" s="11">
        <v>147</v>
      </c>
      <c r="F27" s="11">
        <v>114</v>
      </c>
      <c r="G27" s="12">
        <f si="2" t="shared"/>
        <v>-33</v>
      </c>
      <c r="H27" s="53">
        <v>3.4</v>
      </c>
      <c r="I27" s="11">
        <v>12</v>
      </c>
      <c r="J27" s="11">
        <v>71</v>
      </c>
      <c r="K27" s="53">
        <v>1.61</v>
      </c>
      <c r="L27" s="49">
        <v>39385.446100000001</v>
      </c>
      <c r="M27" s="50">
        <v>11902.201172933999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4.2318846837450996</v>
      </c>
    </row>
    <row customHeight="1" ht="18" r="28" spans="1:19" x14ac:dyDescent="0.15">
      <c r="A28" s="111"/>
      <c r="B28" s="18"/>
      <c r="C28" s="18">
        <f ref="C28:G28" si="3" t="shared">SUM(C16:C27)</f>
        <v>3882</v>
      </c>
      <c r="D28" s="18"/>
      <c r="E28" s="18">
        <f si="3" t="shared"/>
        <v>3929</v>
      </c>
      <c r="F28" s="18">
        <f si="3" t="shared"/>
        <v>3882</v>
      </c>
      <c r="G28" s="24">
        <f si="3" t="shared"/>
        <v>-47</v>
      </c>
      <c r="H28" s="20"/>
      <c r="I28" s="57">
        <f ref="I28:M28" si="4" t="shared">SUM(I16:I27)</f>
        <v>222</v>
      </c>
      <c r="J28" s="57">
        <f si="4" t="shared"/>
        <v>844</v>
      </c>
      <c r="K28" s="20"/>
      <c r="L28" s="18">
        <f>SUM(L16:L27)</f>
        <v>1154198.785016947</v>
      </c>
      <c r="M28" s="58">
        <f si="4" t="shared"/>
        <v>531500.15085766511</v>
      </c>
      <c r="N28" s="29"/>
      <c r="O28" s="101" t="s">
        <v>30</v>
      </c>
      <c r="P28" s="11" t="s">
        <v>40</v>
      </c>
      <c r="Q28" s="51">
        <f>F6</f>
        <v>54</v>
      </c>
      <c r="R28" s="13">
        <f>H7</f>
        <v>1.64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11779</v>
      </c>
      <c r="F29" s="25">
        <f si="5" t="shared"/>
        <v>11187</v>
      </c>
      <c r="G29" s="26">
        <f si="5" t="shared"/>
        <v>-592</v>
      </c>
      <c r="H29" s="13"/>
      <c r="I29" s="60">
        <f ref="I29:M29" si="6" t="shared">I28+I14</f>
        <v>395</v>
      </c>
      <c r="J29" s="60">
        <f si="6" t="shared"/>
        <v>2679</v>
      </c>
      <c r="K29" s="13"/>
      <c r="L29" s="11">
        <f>L28+L14</f>
        <v>3694580.204025697</v>
      </c>
      <c r="M29" s="50">
        <f si="6" t="shared"/>
        <v>1215731.5544665488</v>
      </c>
      <c r="N29" s="29"/>
      <c r="O29" s="101"/>
      <c r="P29" s="11" t="s">
        <v>37</v>
      </c>
      <c r="Q29" s="51">
        <f>F26</f>
        <v>100</v>
      </c>
      <c r="R29" s="11">
        <f>H26</f>
        <v>1.72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202</v>
      </c>
      <c r="R30" s="65">
        <f>H10</f>
        <v>4.9957133557671902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308</v>
      </c>
      <c r="R31" s="65">
        <f>H11</f>
        <v>16.794301985473702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11187</v>
      </c>
      <c r="R32" s="1">
        <f>R31+R28+R27+R24+R23+R22+R30+R20+R19+R18+R16+R15+R14+R11+R10+R9+R7+R6+R4+R3+R2+R25+R29</f>
        <v>86.875908620649426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86.875908620649426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{DD1C6407-640C-47FC-9E8D-7E17964561A3}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{F0EDFFC3-0C7D-41F6-AEB7-8D1738D8F22B}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{86B54146-8292-4BD1-BDD3-540755D48CC1}</x14:id>
        </ext>
      </extLst>
    </cfRule>
  </conditionalFormatting>
  <conditionalFormatting sqref="R30">
    <cfRule dxfId="405" priority="16" type="aboveAverage"/>
    <cfRule aboveAverage="0" dxfId="404" priority="15" type="aboveAverage"/>
  </conditionalFormatting>
  <conditionalFormatting sqref="R31">
    <cfRule dxfId="403" priority="2" type="aboveAverage"/>
    <cfRule aboveAverage="0" dxfId="40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{1883FF79-3659-4923-B35A-3C25A744ADDA}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{F0DD6DD3-7D8D-4881-AC8F-AB544336C33F}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{725F8613-F648-41AB-A652-38B33DE695DF}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{D7E1C917-3F75-4A8C-8009-645BD66D34E9}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{9C9476B8-5F06-4609-A18C-F4523E91ED80}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{E7287164-37DC-4F46-AA7C-BB43F056ED15}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{ACFB1DBE-D38E-408E-958E-14EC78117367}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{5D56D230-6F1F-4DB8-A4BE-9F07A2590D94}</x14:id>
        </ext>
      </extLst>
    </cfRule>
  </conditionalFormatting>
  <conditionalFormatting sqref="R3:R4">
    <cfRule dxfId="401" priority="24" type="aboveAverage"/>
    <cfRule aboveAverage="0" dxfId="400" priority="23" type="aboveAverage"/>
  </conditionalFormatting>
  <conditionalFormatting sqref="R6:R7">
    <cfRule dxfId="399" priority="22" type="aboveAverage"/>
    <cfRule aboveAverage="0" dxfId="398" priority="21" type="aboveAverage"/>
  </conditionalFormatting>
  <conditionalFormatting sqref="R9:R12">
    <cfRule dxfId="397" priority="18" type="aboveAverage"/>
    <cfRule aboveAverage="0" dxfId="396" priority="17" type="aboveAverage"/>
  </conditionalFormatting>
  <conditionalFormatting sqref="R14:R16">
    <cfRule dxfId="395" priority="20" type="aboveAverage"/>
    <cfRule aboveAverage="0" dxfId="394" priority="19" type="aboveAverage"/>
  </conditionalFormatting>
  <conditionalFormatting sqref="R18:R21">
    <cfRule dxfId="393" priority="14" type="aboveAverage"/>
    <cfRule aboveAverage="0" dxfId="392" priority="13" type="aboveAverage"/>
  </conditionalFormatting>
  <conditionalFormatting sqref="R22:R25">
    <cfRule dxfId="391" priority="28" type="aboveAverage"/>
    <cfRule aboveAverage="0" dxfId="39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{E2E5C59E-DB4D-4CA5-901B-C6E728852B68}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D1C6407-640C-47FC-9E8D-7E17964561A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0EDFFC3-0C7D-41F6-AEB7-8D1738D8F22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6B54146-8292-4BD1-BDD3-540755D48C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83FF79-3659-4923-B35A-3C25A744AD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0DD6DD3-7D8D-4881-AC8F-AB544336C33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725F8613-F648-41AB-A652-38B33DE695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7E1C917-3F75-4A8C-8009-645BD66D34E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C9476B8-5F06-4609-A18C-F4523E91ED8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7287164-37DC-4F46-AA7C-BB43F056ED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CFB1DBE-D38E-408E-958E-14EC7811736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5D56D230-6F1F-4DB8-A4BE-9F07A2590D9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E2E5C59E-DB4D-4CA5-901B-C6E728852B6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43411</v>
      </c>
      <c r="B2" s="11" t="s">
        <v>19</v>
      </c>
      <c r="C2" s="11">
        <f>F2</f>
        <v>1590</v>
      </c>
      <c r="D2" s="11" t="s">
        <v>20</v>
      </c>
      <c r="E2" s="11">
        <v>1651</v>
      </c>
      <c r="F2" s="11">
        <v>1590</v>
      </c>
      <c r="G2" s="12">
        <f ref="G2:G13" si="0" t="shared">F2-E2</f>
        <v>-61</v>
      </c>
      <c r="H2" s="13">
        <v>3.6264426298252501</v>
      </c>
      <c r="I2" s="21">
        <v>42</v>
      </c>
      <c r="J2" s="21">
        <v>500</v>
      </c>
      <c r="K2" s="13">
        <v>3.18</v>
      </c>
      <c r="L2" s="49">
        <v>487486.4</v>
      </c>
      <c r="M2" s="50">
        <v>134425.51</v>
      </c>
      <c r="N2" s="29"/>
      <c r="O2" s="104" t="s">
        <v>21</v>
      </c>
      <c r="P2" s="11" t="s">
        <v>22</v>
      </c>
      <c r="Q2" s="51">
        <f>F3</f>
        <v>3321</v>
      </c>
      <c r="R2" s="65">
        <f>H3</f>
        <v>2.9744279895196799</v>
      </c>
    </row>
    <row customHeight="1" ht="18" r="3" spans="1:18" x14ac:dyDescent="0.15">
      <c r="A3" s="111"/>
      <c r="B3" s="104" t="s">
        <v>23</v>
      </c>
      <c r="C3" s="106">
        <f>F3+F4</f>
        <v>3408</v>
      </c>
      <c r="D3" s="11" t="s">
        <v>21</v>
      </c>
      <c r="E3" s="11">
        <v>3334</v>
      </c>
      <c r="F3" s="11">
        <v>3321</v>
      </c>
      <c r="G3" s="14">
        <f si="0" t="shared"/>
        <v>-13</v>
      </c>
      <c r="H3" s="13">
        <v>2.9744279895196799</v>
      </c>
      <c r="I3" s="11">
        <v>85</v>
      </c>
      <c r="J3" s="11">
        <v>655</v>
      </c>
      <c r="K3" s="13">
        <v>5.0702290076335901</v>
      </c>
      <c r="L3" s="1">
        <v>1049338.5404999999</v>
      </c>
      <c r="M3" s="50">
        <v>333456.21170068003</v>
      </c>
      <c r="N3" s="29"/>
      <c r="O3" s="104"/>
      <c r="P3" s="11" t="s">
        <v>24</v>
      </c>
      <c r="Q3" s="51">
        <f>F16</f>
        <v>641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75</v>
      </c>
      <c r="F4" s="11">
        <v>87</v>
      </c>
      <c r="G4" s="14">
        <f si="0" t="shared"/>
        <v>12</v>
      </c>
      <c r="H4" s="13">
        <v>4.1051098010429099</v>
      </c>
      <c r="I4" s="11">
        <v>0</v>
      </c>
      <c r="J4" s="11">
        <v>18</v>
      </c>
      <c r="K4" s="13">
        <v>4.8333333333333304</v>
      </c>
      <c r="L4" s="49">
        <v>32930.43983625</v>
      </c>
      <c r="M4" s="50">
        <v>7805.91</v>
      </c>
      <c r="N4" s="29"/>
      <c r="O4" s="104"/>
      <c r="P4" s="11" t="s">
        <v>26</v>
      </c>
      <c r="Q4" s="66">
        <f>F18</f>
        <v>1034</v>
      </c>
      <c r="R4" s="55">
        <f>H18</f>
        <v>2.6570255096681099</v>
      </c>
    </row>
    <row customHeight="1" ht="18" r="5" spans="1:18" x14ac:dyDescent="0.15">
      <c r="A5" s="111"/>
      <c r="B5" s="106" t="s">
        <v>27</v>
      </c>
      <c r="C5" s="106">
        <f>F5+F6+F7</f>
        <v>370</v>
      </c>
      <c r="D5" s="11" t="s">
        <v>28</v>
      </c>
      <c r="E5" s="11">
        <v>231</v>
      </c>
      <c r="F5" s="11">
        <v>281</v>
      </c>
      <c r="G5" s="12">
        <f si="0" t="shared"/>
        <v>50</v>
      </c>
      <c r="H5" s="13">
        <v>2.98</v>
      </c>
      <c r="I5" s="11">
        <v>20</v>
      </c>
      <c r="J5" s="11">
        <v>112</v>
      </c>
      <c r="K5" s="13">
        <v>2.5099999999999998</v>
      </c>
      <c r="L5" s="1">
        <v>133552.73000000001</v>
      </c>
      <c r="M5" s="50">
        <v>44723.42</v>
      </c>
      <c r="N5" s="29"/>
      <c r="O5" s="104"/>
      <c r="P5" s="18" t="s">
        <v>29</v>
      </c>
      <c r="Q5" s="67">
        <f>SUM(Q2:Q4)</f>
        <v>4996</v>
      </c>
      <c r="R5" s="68">
        <f>AVERAGE(R2:R4)</f>
        <v>2.7771511663959298</v>
      </c>
    </row>
    <row customHeight="1" ht="18" r="6" spans="1:18" x14ac:dyDescent="0.15">
      <c r="A6" s="111"/>
      <c r="B6" s="107"/>
      <c r="C6" s="107"/>
      <c r="D6" s="11" t="s">
        <v>30</v>
      </c>
      <c r="E6" s="11">
        <v>54</v>
      </c>
      <c r="F6" s="11">
        <v>49</v>
      </c>
      <c r="G6" s="12">
        <f si="0" t="shared"/>
        <v>-5</v>
      </c>
      <c r="H6" s="13">
        <v>3.53</v>
      </c>
      <c r="I6" s="11">
        <v>0</v>
      </c>
      <c r="J6" s="11">
        <v>29</v>
      </c>
      <c r="K6" s="13">
        <v>1.69</v>
      </c>
      <c r="L6" s="49">
        <v>9130.39</v>
      </c>
      <c r="M6" s="50">
        <v>2589.84</v>
      </c>
      <c r="N6" s="29"/>
      <c r="O6" s="104" t="s">
        <v>25</v>
      </c>
      <c r="P6" s="11" t="s">
        <v>22</v>
      </c>
      <c r="Q6" s="51">
        <f>F4</f>
        <v>87</v>
      </c>
      <c r="R6" s="13">
        <f>H4</f>
        <v>4.1051098010429099</v>
      </c>
    </row>
    <row customHeight="1" ht="18" r="7" spans="1:18" x14ac:dyDescent="0.15">
      <c r="A7" s="111"/>
      <c r="B7" s="108"/>
      <c r="C7" s="108"/>
      <c r="D7" s="11" t="s">
        <v>31</v>
      </c>
      <c r="E7" s="11">
        <v>35</v>
      </c>
      <c r="F7" s="11">
        <v>40</v>
      </c>
      <c r="G7" s="12">
        <f si="0" t="shared"/>
        <v>5</v>
      </c>
      <c r="H7" s="13">
        <v>1.68</v>
      </c>
      <c r="I7" s="11">
        <v>4</v>
      </c>
      <c r="J7" s="11">
        <v>39</v>
      </c>
      <c r="K7" s="13">
        <v>1.03</v>
      </c>
      <c r="L7" s="49">
        <v>15058.29</v>
      </c>
      <c r="M7" s="50">
        <v>8963.6200000000008</v>
      </c>
      <c r="N7" s="29"/>
      <c r="O7" s="104"/>
      <c r="P7" s="11" t="s">
        <v>26</v>
      </c>
      <c r="Q7" s="66">
        <f>F19</f>
        <v>72</v>
      </c>
      <c r="R7" s="56">
        <f>H19</f>
        <v>2.5861389198192901</v>
      </c>
    </row>
    <row customHeight="1" ht="18" r="8" spans="1:18" x14ac:dyDescent="0.15">
      <c r="A8" s="111"/>
      <c r="B8" s="106" t="s">
        <v>32</v>
      </c>
      <c r="C8" s="106">
        <f>F8+F9+F10+F11</f>
        <v>1360</v>
      </c>
      <c r="D8" s="11" t="s">
        <v>33</v>
      </c>
      <c r="E8" s="11">
        <v>793</v>
      </c>
      <c r="F8" s="11">
        <v>644</v>
      </c>
      <c r="G8" s="14">
        <f si="0" t="shared"/>
        <v>-149</v>
      </c>
      <c r="H8" s="13">
        <v>3.45244535248559</v>
      </c>
      <c r="I8" s="11">
        <v>26</v>
      </c>
      <c r="J8" s="11">
        <v>236</v>
      </c>
      <c r="K8" s="13">
        <v>2.7288135593220302</v>
      </c>
      <c r="L8" s="49">
        <v>165601.72</v>
      </c>
      <c r="M8" s="50">
        <v>47966.5</v>
      </c>
      <c r="N8" s="29"/>
      <c r="O8" s="104"/>
      <c r="P8" s="18" t="s">
        <v>29</v>
      </c>
      <c r="Q8" s="67">
        <f>SUM(Q6:Q7)</f>
        <v>159</v>
      </c>
      <c r="R8" s="68">
        <f>AVERAGE(R6:R7)</f>
        <v>3.3456243604311</v>
      </c>
    </row>
    <row customHeight="1" ht="18" r="9" spans="1:18" x14ac:dyDescent="0.15">
      <c r="A9" s="111"/>
      <c r="B9" s="107"/>
      <c r="C9" s="107"/>
      <c r="D9" s="11" t="s">
        <v>31</v>
      </c>
      <c r="E9" s="11">
        <v>174</v>
      </c>
      <c r="F9" s="11">
        <v>168</v>
      </c>
      <c r="G9" s="14">
        <f si="0" t="shared"/>
        <v>-6</v>
      </c>
      <c r="H9" s="13">
        <v>3.5521242743873098</v>
      </c>
      <c r="I9" s="11">
        <v>12</v>
      </c>
      <c r="J9" s="11">
        <v>86</v>
      </c>
      <c r="K9" s="13">
        <v>1.9534883720930201</v>
      </c>
      <c r="L9" s="49">
        <v>54687.12</v>
      </c>
      <c r="M9" s="50">
        <v>15395.61</v>
      </c>
      <c r="N9" s="29"/>
      <c r="O9" s="105" t="s">
        <v>31</v>
      </c>
      <c r="P9" s="11" t="s">
        <v>34</v>
      </c>
      <c r="Q9" s="66">
        <f>F9</f>
        <v>168</v>
      </c>
      <c r="R9" s="65">
        <f>H9</f>
        <v>3.5521242743873098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202</v>
      </c>
      <c r="F10" s="11">
        <v>187</v>
      </c>
      <c r="G10" s="14">
        <f si="0" t="shared"/>
        <v>-15</v>
      </c>
      <c r="H10" s="13">
        <v>4.5990246172704401</v>
      </c>
      <c r="I10" s="11">
        <v>16</v>
      </c>
      <c r="J10" s="11">
        <v>122</v>
      </c>
      <c r="K10" s="13">
        <v>1.5327868852458999</v>
      </c>
      <c r="L10" s="49">
        <v>98224.91</v>
      </c>
      <c r="M10" s="50">
        <v>21357.77</v>
      </c>
      <c r="N10" s="29"/>
      <c r="O10" s="105"/>
      <c r="P10" s="11" t="s">
        <v>26</v>
      </c>
      <c r="Q10" s="66">
        <f>F20</f>
        <v>313</v>
      </c>
      <c r="R10" s="56">
        <f>H20</f>
        <v>2.3254971972385001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308</v>
      </c>
      <c r="F11" s="11">
        <v>361</v>
      </c>
      <c r="G11" s="14">
        <f si="0" t="shared"/>
        <v>53</v>
      </c>
      <c r="H11" s="13">
        <v>15.4449082779539</v>
      </c>
      <c r="I11" s="11">
        <v>3</v>
      </c>
      <c r="J11" s="11">
        <v>31</v>
      </c>
      <c r="K11" s="13">
        <v>11.6451612903226</v>
      </c>
      <c r="L11" s="1">
        <v>270641.90000000002</v>
      </c>
      <c r="M11" s="50">
        <v>17523.05</v>
      </c>
      <c r="N11" s="29"/>
      <c r="O11" s="105"/>
      <c r="P11" s="11" t="s">
        <v>37</v>
      </c>
      <c r="Q11" s="69">
        <f>F25</f>
        <v>59</v>
      </c>
      <c r="R11" s="65">
        <f>H25</f>
        <v>2.86355201856726</v>
      </c>
    </row>
    <row customHeight="1" ht="18" r="12" spans="1:18" x14ac:dyDescent="0.15">
      <c r="A12" s="111"/>
      <c r="B12" s="106" t="s">
        <v>38</v>
      </c>
      <c r="C12" s="106">
        <f>F12+F13</f>
        <v>510</v>
      </c>
      <c r="D12" s="11" t="s">
        <v>39</v>
      </c>
      <c r="E12" s="11">
        <v>370</v>
      </c>
      <c r="F12" s="11">
        <v>428</v>
      </c>
      <c r="G12" s="12">
        <f si="0" t="shared"/>
        <v>58</v>
      </c>
      <c r="H12" s="16">
        <v>4.05170130763773</v>
      </c>
      <c r="I12" s="11">
        <v>8</v>
      </c>
      <c r="J12" s="11">
        <v>49</v>
      </c>
      <c r="K12" s="13">
        <v>8.7346938775510203</v>
      </c>
      <c r="L12" s="49">
        <v>213623.178342</v>
      </c>
      <c r="M12" s="50">
        <v>52724.315570673003</v>
      </c>
      <c r="N12" s="29"/>
      <c r="O12" s="105"/>
      <c r="P12" s="11" t="s">
        <v>40</v>
      </c>
      <c r="Q12" s="69">
        <f>F7</f>
        <v>40</v>
      </c>
      <c r="R12" s="65">
        <f>H7</f>
        <v>1.68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78</v>
      </c>
      <c r="F13" s="11">
        <v>82</v>
      </c>
      <c r="G13" s="12">
        <f si="0" t="shared"/>
        <v>4</v>
      </c>
      <c r="H13" s="16">
        <v>2.9666266871849198</v>
      </c>
      <c r="I13" s="11">
        <v>5</v>
      </c>
      <c r="J13" s="11">
        <v>16</v>
      </c>
      <c r="K13" s="13">
        <v>5.125</v>
      </c>
      <c r="L13" s="49">
        <v>41753.655049499997</v>
      </c>
      <c r="M13" s="50">
        <v>14074.455417618001</v>
      </c>
      <c r="N13" s="29"/>
      <c r="O13" s="105"/>
      <c r="P13" s="18" t="s">
        <v>29</v>
      </c>
      <c r="Q13" s="51">
        <f>SUM(Q9:Q12)</f>
        <v>580</v>
      </c>
      <c r="R13" s="68">
        <f>AVERAGE(R9:R11)</f>
        <v>2.9137244967310232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7238</v>
      </c>
      <c r="D14" s="18"/>
      <c r="E14" s="18">
        <f si="1" t="shared"/>
        <v>7305</v>
      </c>
      <c r="F14" s="18">
        <f si="1" t="shared"/>
        <v>7238</v>
      </c>
      <c r="G14" s="19">
        <f si="1" t="shared"/>
        <v>-67</v>
      </c>
      <c r="H14" s="20"/>
      <c r="I14" s="18">
        <f>SUM(I3:I13)</f>
        <v>179</v>
      </c>
      <c r="J14" s="18">
        <f>SUM(J2:J13)</f>
        <v>1893</v>
      </c>
      <c r="K14" s="20"/>
      <c r="L14" s="72">
        <f>SUM(L2:L13)</f>
        <v>2572029.2737277499</v>
      </c>
      <c r="M14" s="58">
        <f>SUM(M2:M13)</f>
        <v>701006.21268897108</v>
      </c>
      <c r="N14" s="29"/>
      <c r="O14" s="104" t="s">
        <v>33</v>
      </c>
      <c r="P14" s="11" t="s">
        <v>34</v>
      </c>
      <c r="Q14" s="69">
        <f>F8</f>
        <v>644</v>
      </c>
      <c r="R14" s="65">
        <f>H8</f>
        <v>3.45244535248559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179</v>
      </c>
      <c r="R15" s="59">
        <f>H21</f>
        <v>2.4201012522123801</v>
      </c>
    </row>
    <row customHeight="1" ht="18" r="16" spans="1:18" x14ac:dyDescent="0.15">
      <c r="A16" s="110">
        <v>43411</v>
      </c>
      <c r="B16" s="102" t="s">
        <v>41</v>
      </c>
      <c r="C16" s="102">
        <f>F16+F17</f>
        <v>861</v>
      </c>
      <c r="D16" s="11" t="s">
        <v>21</v>
      </c>
      <c r="E16" s="21">
        <v>653</v>
      </c>
      <c r="F16" s="21">
        <v>641</v>
      </c>
      <c r="G16" s="12">
        <f ref="G16:G27" si="2" t="shared">F16-E16</f>
        <v>-12</v>
      </c>
      <c r="H16" s="13">
        <v>2.7</v>
      </c>
      <c r="I16" s="11">
        <v>23</v>
      </c>
      <c r="J16" s="11">
        <v>124</v>
      </c>
      <c r="K16" s="13">
        <v>5.2</v>
      </c>
      <c r="L16" s="49">
        <v>166056.94529999999</v>
      </c>
      <c r="M16" s="50">
        <v>61414.448530000001</v>
      </c>
      <c r="N16" s="29"/>
      <c r="O16" s="104"/>
      <c r="P16" s="11" t="s">
        <v>37</v>
      </c>
      <c r="Q16" s="69">
        <f>F24</f>
        <v>95</v>
      </c>
      <c r="R16" s="65">
        <f>H24</f>
        <v>2.9947231172981801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222</v>
      </c>
      <c r="F17" s="21">
        <v>220</v>
      </c>
      <c r="G17" s="12">
        <f si="2" t="shared"/>
        <v>-2</v>
      </c>
      <c r="H17" s="13">
        <v>3.27</v>
      </c>
      <c r="I17" s="11">
        <v>23</v>
      </c>
      <c r="J17" s="11">
        <v>39</v>
      </c>
      <c r="K17" s="13">
        <v>5.6</v>
      </c>
      <c r="L17" s="49">
        <v>74110.199800000002</v>
      </c>
      <c r="M17" s="50">
        <v>22610.520420000001</v>
      </c>
      <c r="N17" s="29"/>
      <c r="O17" s="104"/>
      <c r="P17" s="18" t="s">
        <v>29</v>
      </c>
      <c r="Q17" s="51">
        <f>SUM(Q14:Q16)</f>
        <v>918</v>
      </c>
      <c r="R17" s="68">
        <f>AVERAGE(R14:R16)</f>
        <v>2.9557565739987166</v>
      </c>
    </row>
    <row customHeight="1" ht="18" r="18" spans="1:19" x14ac:dyDescent="0.15">
      <c r="A18" s="111"/>
      <c r="B18" s="102" t="s">
        <v>42</v>
      </c>
      <c r="C18" s="102">
        <f>SUM(F18:F22)</f>
        <v>2376</v>
      </c>
      <c r="D18" s="11" t="s">
        <v>21</v>
      </c>
      <c r="E18" s="21">
        <v>1086</v>
      </c>
      <c r="F18" s="21">
        <v>1034</v>
      </c>
      <c r="G18" s="12">
        <f si="2" t="shared"/>
        <v>-52</v>
      </c>
      <c r="H18" s="13">
        <v>2.6570255096681099</v>
      </c>
      <c r="I18" s="11">
        <v>19</v>
      </c>
      <c r="J18" s="11">
        <v>144</v>
      </c>
      <c r="K18" s="13">
        <v>7.1805555555555598</v>
      </c>
      <c r="L18" s="49">
        <v>302906.273961481</v>
      </c>
      <c r="M18" s="89">
        <v>114002.019498607</v>
      </c>
      <c r="N18" s="29"/>
      <c r="O18" s="104" t="s">
        <v>28</v>
      </c>
      <c r="P18" s="11" t="s">
        <v>40</v>
      </c>
      <c r="Q18" s="67">
        <f>F5</f>
        <v>281</v>
      </c>
      <c r="R18" s="13">
        <f>H5</f>
        <v>2.98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74</v>
      </c>
      <c r="F19" s="21">
        <v>72</v>
      </c>
      <c r="G19" s="14">
        <f si="2" t="shared"/>
        <v>-2</v>
      </c>
      <c r="H19" s="13">
        <v>2.5861389198192901</v>
      </c>
      <c r="I19" s="11">
        <v>19</v>
      </c>
      <c r="J19" s="11">
        <v>25</v>
      </c>
      <c r="K19" s="13">
        <v>2.88</v>
      </c>
      <c r="L19" s="11">
        <v>30535.3490440196</v>
      </c>
      <c r="M19" s="76">
        <v>11807.311977715901</v>
      </c>
      <c r="N19" s="29"/>
      <c r="O19" s="104"/>
      <c r="P19" s="11" t="s">
        <v>43</v>
      </c>
      <c r="Q19" s="67">
        <f>F13</f>
        <v>82</v>
      </c>
      <c r="R19" s="13">
        <f>H13</f>
        <v>2.9666266871849198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365</v>
      </c>
      <c r="F20" s="21">
        <v>313</v>
      </c>
      <c r="G20" s="14">
        <f si="2" t="shared"/>
        <v>-52</v>
      </c>
      <c r="H20" s="13">
        <v>2.3254971972385001</v>
      </c>
      <c r="I20" s="11">
        <v>15</v>
      </c>
      <c r="J20" s="11">
        <v>87</v>
      </c>
      <c r="K20" s="13">
        <v>3.5977011494252902</v>
      </c>
      <c r="L20" s="49">
        <v>92381.671701913394</v>
      </c>
      <c r="M20" s="76">
        <v>39725.5571030641</v>
      </c>
      <c r="N20" s="29"/>
      <c r="O20" s="104"/>
      <c r="P20" s="11" t="s">
        <v>37</v>
      </c>
      <c r="Q20" s="70">
        <f>F23</f>
        <v>100</v>
      </c>
      <c r="R20" s="65">
        <f>H23</f>
        <v>3.4858909605335402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238</v>
      </c>
      <c r="F21" s="21">
        <v>179</v>
      </c>
      <c r="G21" s="14">
        <f si="2" t="shared"/>
        <v>-59</v>
      </c>
      <c r="H21" s="13">
        <v>2.4201012522123801</v>
      </c>
      <c r="I21" s="11">
        <v>15</v>
      </c>
      <c r="J21" s="11">
        <v>37</v>
      </c>
      <c r="K21" s="13">
        <v>4.8378378378378404</v>
      </c>
      <c r="L21" s="49">
        <v>44308.076602831003</v>
      </c>
      <c r="M21" s="76">
        <v>18308.356545961</v>
      </c>
      <c r="N21" s="29"/>
      <c r="O21" s="104"/>
      <c r="P21" s="18" t="s">
        <v>29</v>
      </c>
      <c r="Q21" s="67">
        <f>Q20+Q19+Q18</f>
        <v>463</v>
      </c>
      <c r="R21" s="68">
        <f>AVERAGE(R18:R20)</f>
        <v>3.1441725492394865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794</v>
      </c>
      <c r="F22" s="21">
        <v>778</v>
      </c>
      <c r="G22" s="12">
        <f si="2" t="shared"/>
        <v>-16</v>
      </c>
      <c r="H22" s="13">
        <v>2.6206194498319402</v>
      </c>
      <c r="I22" s="11">
        <v>21</v>
      </c>
      <c r="J22" s="11">
        <v>166</v>
      </c>
      <c r="K22" s="13">
        <v>4.6867469879518104</v>
      </c>
      <c r="L22" s="49">
        <v>241923.506479823</v>
      </c>
      <c r="M22" s="76">
        <v>92315.389972144796</v>
      </c>
      <c r="N22" s="29"/>
      <c r="O22" s="106" t="s">
        <v>20</v>
      </c>
      <c r="P22" s="11" t="s">
        <v>44</v>
      </c>
      <c r="Q22" s="69">
        <f>F2</f>
        <v>1590</v>
      </c>
      <c r="R22" s="13">
        <f>H2</f>
        <v>3.6264426298252501</v>
      </c>
    </row>
    <row customHeight="1" ht="18" r="23" spans="1:19" x14ac:dyDescent="0.15">
      <c r="A23" s="111"/>
      <c r="B23" s="102" t="s">
        <v>45</v>
      </c>
      <c r="C23" s="102">
        <f>SUM(F23:F26)</f>
        <v>361</v>
      </c>
      <c r="D23" s="22" t="s">
        <v>28</v>
      </c>
      <c r="E23" s="11">
        <v>80</v>
      </c>
      <c r="F23" s="11">
        <v>100</v>
      </c>
      <c r="G23" s="14">
        <f si="2" t="shared"/>
        <v>20</v>
      </c>
      <c r="H23" s="65">
        <v>3.4858909605335402</v>
      </c>
      <c r="I23" s="11">
        <v>7</v>
      </c>
      <c r="J23" s="11">
        <v>31</v>
      </c>
      <c r="K23" s="13">
        <v>3.2258064516128999</v>
      </c>
      <c r="L23" s="49">
        <v>44427.680291999997</v>
      </c>
      <c r="M23" s="50">
        <v>12745</v>
      </c>
      <c r="N23" s="29"/>
      <c r="O23" s="107"/>
      <c r="P23" s="23" t="s">
        <v>26</v>
      </c>
      <c r="Q23" s="69">
        <f>F22</f>
        <v>778</v>
      </c>
      <c r="R23" s="13">
        <f>H22</f>
        <v>2.6206194498319402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97</v>
      </c>
      <c r="F24" s="11">
        <v>95</v>
      </c>
      <c r="G24" s="12">
        <f si="2" t="shared"/>
        <v>-2</v>
      </c>
      <c r="H24" s="65">
        <v>2.9947231172981801</v>
      </c>
      <c r="I24" s="11">
        <v>14</v>
      </c>
      <c r="J24" s="11">
        <v>53</v>
      </c>
      <c r="K24" s="13">
        <v>1.79245283018868</v>
      </c>
      <c r="L24" s="49">
        <v>33058.119599999998</v>
      </c>
      <c r="M24" s="50">
        <v>11038.79</v>
      </c>
      <c r="N24" s="29"/>
      <c r="O24" s="107"/>
      <c r="P24" s="23" t="s">
        <v>24</v>
      </c>
      <c r="Q24" s="69">
        <f>F17</f>
        <v>220</v>
      </c>
      <c r="R24" s="13">
        <f>H17</f>
        <v>3.27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59</v>
      </c>
      <c r="F25" s="11">
        <v>59</v>
      </c>
      <c r="G25" s="12">
        <f si="2" t="shared"/>
        <v>0</v>
      </c>
      <c r="H25" s="65">
        <v>2.86355201856726</v>
      </c>
      <c r="I25" s="11">
        <v>14</v>
      </c>
      <c r="J25" s="11">
        <v>36</v>
      </c>
      <c r="K25" s="13">
        <v>1.6388888888888899</v>
      </c>
      <c r="L25" s="49">
        <v>22043.508896849999</v>
      </c>
      <c r="M25" s="50">
        <v>7697.96</v>
      </c>
      <c r="N25" s="29"/>
      <c r="O25" s="107"/>
      <c r="P25" s="23" t="s">
        <v>46</v>
      </c>
      <c r="Q25" s="69">
        <f>F27</f>
        <v>102</v>
      </c>
      <c r="R25" s="13">
        <f>H27</f>
        <v>3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100</v>
      </c>
      <c r="F26" s="11">
        <v>107</v>
      </c>
      <c r="G26" s="12">
        <f si="2" t="shared"/>
        <v>7</v>
      </c>
      <c r="H26" s="75">
        <v>1.7324114109775299</v>
      </c>
      <c r="I26" s="11">
        <v>15</v>
      </c>
      <c r="J26" s="11">
        <v>41</v>
      </c>
      <c r="K26" s="53">
        <v>2.6097560975609801</v>
      </c>
      <c r="L26" s="49">
        <v>29287.488997650002</v>
      </c>
      <c r="M26" s="50">
        <v>16905.62</v>
      </c>
      <c r="N26" s="29"/>
      <c r="O26" s="108"/>
      <c r="P26" s="18" t="s">
        <v>29</v>
      </c>
      <c r="Q26" s="51">
        <f>SUM(Q22:Q25)</f>
        <v>2690</v>
      </c>
      <c r="R26" s="71">
        <f>AVERAGE(R22:R25)</f>
        <v>3.1292655199142976</v>
      </c>
    </row>
    <row customHeight="1" ht="18" r="27" spans="1:19" x14ac:dyDescent="0.15">
      <c r="A27" s="111"/>
      <c r="B27" s="23" t="s">
        <v>48</v>
      </c>
      <c r="C27" s="23">
        <f>F27</f>
        <v>102</v>
      </c>
      <c r="D27" s="22" t="s">
        <v>20</v>
      </c>
      <c r="E27" s="11">
        <v>114</v>
      </c>
      <c r="F27" s="11">
        <v>102</v>
      </c>
      <c r="G27" s="12">
        <f si="2" t="shared"/>
        <v>-12</v>
      </c>
      <c r="H27" s="53">
        <v>3</v>
      </c>
      <c r="I27" s="11">
        <v>12</v>
      </c>
      <c r="J27" s="11">
        <v>70</v>
      </c>
      <c r="K27" s="53">
        <v>1.45714285714286</v>
      </c>
      <c r="L27" s="49">
        <v>34374.385499999997</v>
      </c>
      <c r="M27" s="50">
        <v>11845.4954607285</v>
      </c>
      <c r="N27" s="29"/>
      <c r="O27" s="11" t="s">
        <v>49</v>
      </c>
      <c r="P27" s="11" t="s">
        <v>43</v>
      </c>
      <c r="Q27" s="11">
        <f>F12</f>
        <v>428</v>
      </c>
      <c r="R27" s="13">
        <f>H12</f>
        <v>4.05170130763773</v>
      </c>
    </row>
    <row customHeight="1" ht="18" r="28" spans="1:19" x14ac:dyDescent="0.15">
      <c r="A28" s="111"/>
      <c r="B28" s="18"/>
      <c r="C28" s="18">
        <f ref="C28:G28" si="3" t="shared">SUM(C16:C27)</f>
        <v>3700</v>
      </c>
      <c r="D28" s="18"/>
      <c r="E28" s="18">
        <f si="3" t="shared"/>
        <v>3882</v>
      </c>
      <c r="F28" s="18">
        <f si="3" t="shared"/>
        <v>3700</v>
      </c>
      <c r="G28" s="24">
        <f si="3" t="shared"/>
        <v>-182</v>
      </c>
      <c r="H28" s="20"/>
      <c r="I28" s="57">
        <f ref="I28:M28" si="4" t="shared">SUM(I16:I27)</f>
        <v>197</v>
      </c>
      <c r="J28" s="57">
        <f si="4" t="shared"/>
        <v>853</v>
      </c>
      <c r="K28" s="20"/>
      <c r="L28" s="58">
        <f>SUM(L16:L27)</f>
        <v>1115413.2061765681</v>
      </c>
      <c r="M28" s="58">
        <f si="4" t="shared"/>
        <v>420416.46950822126</v>
      </c>
      <c r="N28" s="29"/>
      <c r="O28" s="101" t="s">
        <v>30</v>
      </c>
      <c r="P28" s="11" t="s">
        <v>40</v>
      </c>
      <c r="Q28" s="51">
        <f>F6</f>
        <v>49</v>
      </c>
      <c r="R28" s="13">
        <f>H7</f>
        <v>1.68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11187</v>
      </c>
      <c r="F29" s="25">
        <f si="5" t="shared"/>
        <v>10938</v>
      </c>
      <c r="G29" s="26">
        <f si="5" t="shared"/>
        <v>-249</v>
      </c>
      <c r="H29" s="13"/>
      <c r="I29" s="60">
        <f ref="I29:M29" si="6" t="shared">I28+I14</f>
        <v>376</v>
      </c>
      <c r="J29" s="60">
        <f si="6" t="shared"/>
        <v>2746</v>
      </c>
      <c r="K29" s="13"/>
      <c r="L29" s="50">
        <f>L28+L14</f>
        <v>3687442.4799043182</v>
      </c>
      <c r="M29" s="50">
        <f si="6" t="shared"/>
        <v>1121422.6821971922</v>
      </c>
      <c r="N29" s="29"/>
      <c r="O29" s="101"/>
      <c r="P29" s="11" t="s">
        <v>37</v>
      </c>
      <c r="Q29" s="51">
        <f>F26</f>
        <v>107</v>
      </c>
      <c r="R29" s="13">
        <f>H26</f>
        <v>1.7324114109775299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187</v>
      </c>
      <c r="R30" s="65">
        <f>H10</f>
        <v>4.5990246172704401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361</v>
      </c>
      <c r="R31" s="65">
        <f>H11</f>
        <v>15.4449082779539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10938</v>
      </c>
      <c r="R32" s="1">
        <f>R31+R28+R27+R24+R23+R22+R30+R20+R19+R18+R16+R15+R14+R11+R10+R9+R7+R6+R4+R3+R2+R25+R29</f>
        <v>82.08877077345447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82.08877077345447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{711CD883-6A6D-4F42-970D-51F8A706C013}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{A1DB17F8-92F5-4E15-9932-A6806C4846E7}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{0BA1D417-3DBA-42A4-9C47-0632963DA1A8}</x14:id>
        </ext>
      </extLst>
    </cfRule>
  </conditionalFormatting>
  <conditionalFormatting sqref="R30">
    <cfRule dxfId="389" priority="16" type="aboveAverage"/>
    <cfRule aboveAverage="0" dxfId="388" priority="15" type="aboveAverage"/>
  </conditionalFormatting>
  <conditionalFormatting sqref="R31">
    <cfRule dxfId="387" priority="2" type="aboveAverage"/>
    <cfRule aboveAverage="0" dxfId="38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{3BC254A0-9134-4024-83D8-20603A04BE64}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{D0717DCD-718F-425C-8241-FE03BFB1799E}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{D34A7BC9-08BF-4CE8-8D75-5672EDC3FDE0}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{5589AC44-5AFC-4C0C-8AA1-22528DC0C811}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{C339310B-22BC-431E-A71F-14C5D8105211}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{8FB6A5B4-4532-4CAB-9F5B-52FD13EC4EDD}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{0608F36F-6E0B-4321-B5F9-E88C6B276E59}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{B496548E-1046-4C2B-926F-488B999ED09A}</x14:id>
        </ext>
      </extLst>
    </cfRule>
  </conditionalFormatting>
  <conditionalFormatting sqref="R3:R4">
    <cfRule dxfId="385" priority="24" type="aboveAverage"/>
    <cfRule aboveAverage="0" dxfId="384" priority="23" type="aboveAverage"/>
  </conditionalFormatting>
  <conditionalFormatting sqref="R6:R7">
    <cfRule dxfId="383" priority="22" type="aboveAverage"/>
    <cfRule aboveAverage="0" dxfId="382" priority="21" type="aboveAverage"/>
  </conditionalFormatting>
  <conditionalFormatting sqref="R9:R12">
    <cfRule dxfId="381" priority="18" type="aboveAverage"/>
    <cfRule aboveAverage="0" dxfId="380" priority="17" type="aboveAverage"/>
  </conditionalFormatting>
  <conditionalFormatting sqref="R14:R16">
    <cfRule dxfId="379" priority="20" type="aboveAverage"/>
    <cfRule aboveAverage="0" dxfId="378" priority="19" type="aboveAverage"/>
  </conditionalFormatting>
  <conditionalFormatting sqref="R18:R21">
    <cfRule dxfId="377" priority="14" type="aboveAverage"/>
    <cfRule aboveAverage="0" dxfId="376" priority="13" type="aboveAverage"/>
  </conditionalFormatting>
  <conditionalFormatting sqref="R22:R25">
    <cfRule dxfId="375" priority="28" type="aboveAverage"/>
    <cfRule aboveAverage="0" dxfId="37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{93845B5D-2CFC-4053-B5D1-D47A2C7E7C62}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11CD883-6A6D-4F42-970D-51F8A706C01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DB17F8-92F5-4E15-9932-A6806C4846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BA1D417-3DBA-42A4-9C47-0632963DA1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3BC254A0-9134-4024-83D8-20603A04BE6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0717DCD-718F-425C-8241-FE03BFB1799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34A7BC9-08BF-4CE8-8D75-5672EDC3FDE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89AC44-5AFC-4C0C-8AA1-22528DC0C81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339310B-22BC-431E-A71F-14C5D810521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FB6A5B4-4532-4CAB-9F5B-52FD13EC4ED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608F36F-6E0B-4321-B5F9-E88C6B276E5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496548E-1046-4C2B-926F-488B999ED0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93845B5D-2CFC-4053-B5D1-D47A2C7E7C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4"/>
  <sheetViews>
    <sheetView topLeftCell="A13" workbookViewId="0">
      <selection activeCell="N1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43412</v>
      </c>
      <c r="B2" s="11" t="s">
        <v>19</v>
      </c>
      <c r="C2" s="11">
        <f>F2</f>
        <v>1373</v>
      </c>
      <c r="D2" s="11" t="s">
        <v>20</v>
      </c>
      <c r="E2" s="11">
        <v>1590</v>
      </c>
      <c r="F2" s="11">
        <v>1373</v>
      </c>
      <c r="G2" s="12">
        <f ref="G2:G13" si="0" t="shared">F2-E2</f>
        <v>-217</v>
      </c>
      <c r="H2" s="13">
        <v>3.3983003538342098</v>
      </c>
      <c r="I2" s="21">
        <v>46</v>
      </c>
      <c r="J2" s="21">
        <v>513</v>
      </c>
      <c r="K2" s="13">
        <v>2.6764132553606199</v>
      </c>
      <c r="L2" s="49">
        <v>424660.04</v>
      </c>
      <c r="M2" s="50">
        <v>124962.48</v>
      </c>
      <c r="N2" s="29"/>
      <c r="O2" s="104" t="s">
        <v>21</v>
      </c>
      <c r="P2" s="11" t="s">
        <v>22</v>
      </c>
      <c r="Q2" s="51">
        <f>F3</f>
        <v>3498</v>
      </c>
      <c r="R2" s="65">
        <f>H3</f>
        <v>3.08114255415108</v>
      </c>
    </row>
    <row customHeight="1" ht="18" r="3" spans="1:18" x14ac:dyDescent="0.15">
      <c r="A3" s="111"/>
      <c r="B3" s="104" t="s">
        <v>23</v>
      </c>
      <c r="C3" s="106">
        <f>F3+F4</f>
        <v>3583</v>
      </c>
      <c r="D3" s="11" t="s">
        <v>21</v>
      </c>
      <c r="E3" s="11">
        <v>3321</v>
      </c>
      <c r="F3" s="11">
        <v>3498</v>
      </c>
      <c r="G3" s="14">
        <f si="0" t="shared"/>
        <v>177</v>
      </c>
      <c r="H3" s="13">
        <v>3.08114255415108</v>
      </c>
      <c r="I3" s="11">
        <v>62</v>
      </c>
      <c r="J3" s="11">
        <v>662</v>
      </c>
      <c r="K3" s="13">
        <v>5.2839879154078604</v>
      </c>
      <c r="L3" s="1">
        <v>1105179.9979000001</v>
      </c>
      <c r="M3" s="50">
        <v>339037.60476190498</v>
      </c>
      <c r="N3" s="29"/>
      <c r="O3" s="104"/>
      <c r="P3" s="11" t="s">
        <v>24</v>
      </c>
      <c r="Q3" s="51">
        <f>F16</f>
        <v>670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87</v>
      </c>
      <c r="F4" s="11">
        <v>85</v>
      </c>
      <c r="G4" s="14">
        <f si="0" t="shared"/>
        <v>-2</v>
      </c>
      <c r="H4" s="13">
        <v>4.0680978959142404</v>
      </c>
      <c r="I4" s="11">
        <v>0</v>
      </c>
      <c r="J4" s="11">
        <v>23</v>
      </c>
      <c r="K4" s="13">
        <v>3.6956521739130399</v>
      </c>
      <c r="L4" s="49">
        <v>31941.89546625</v>
      </c>
      <c r="M4" s="50">
        <v>7640.47</v>
      </c>
      <c r="N4" s="29"/>
      <c r="O4" s="104"/>
      <c r="P4" s="11" t="s">
        <v>26</v>
      </c>
      <c r="Q4" s="66">
        <f>F18</f>
        <v>1007</v>
      </c>
      <c r="R4" s="55">
        <f>H18</f>
        <v>2.7394227588261102</v>
      </c>
    </row>
    <row customHeight="1" ht="18" r="5" spans="1:18" x14ac:dyDescent="0.15">
      <c r="A5" s="111"/>
      <c r="B5" s="106" t="s">
        <v>27</v>
      </c>
      <c r="C5" s="106">
        <f>F5+F6+F7</f>
        <v>426</v>
      </c>
      <c r="D5" s="11" t="s">
        <v>28</v>
      </c>
      <c r="E5" s="11">
        <v>281</v>
      </c>
      <c r="F5" s="11">
        <v>357</v>
      </c>
      <c r="G5" s="12">
        <f si="0" t="shared"/>
        <v>76</v>
      </c>
      <c r="H5" s="13">
        <v>3.08</v>
      </c>
      <c r="I5" s="11">
        <v>18</v>
      </c>
      <c r="J5" s="11">
        <v>105</v>
      </c>
      <c r="K5" s="13">
        <v>3.4</v>
      </c>
      <c r="L5" s="1">
        <v>177820.52</v>
      </c>
      <c r="M5" s="50">
        <v>57740.88</v>
      </c>
      <c r="N5" s="29"/>
      <c r="O5" s="104"/>
      <c r="P5" s="18" t="s">
        <v>29</v>
      </c>
      <c r="Q5" s="67">
        <f>SUM(Q2:Q4)</f>
        <v>5175</v>
      </c>
      <c r="R5" s="68">
        <f>AVERAGE(R2:R4)</f>
        <v>2.8401884376590636</v>
      </c>
    </row>
    <row customHeight="1" ht="18" r="6" spans="1:18" x14ac:dyDescent="0.15">
      <c r="A6" s="111"/>
      <c r="B6" s="107"/>
      <c r="C6" s="107"/>
      <c r="D6" s="11" t="s">
        <v>30</v>
      </c>
      <c r="E6" s="11">
        <v>49</v>
      </c>
      <c r="F6" s="11">
        <v>29</v>
      </c>
      <c r="G6" s="12">
        <f si="0" t="shared"/>
        <v>-20</v>
      </c>
      <c r="H6" s="13">
        <v>1.68</v>
      </c>
      <c r="I6" s="11">
        <v>1</v>
      </c>
      <c r="J6" s="11">
        <v>31</v>
      </c>
      <c r="K6" s="13">
        <v>0.94</v>
      </c>
      <c r="L6" s="49">
        <v>4986.75</v>
      </c>
      <c r="M6" s="50">
        <v>2966.48</v>
      </c>
      <c r="N6" s="29"/>
      <c r="O6" s="104" t="s">
        <v>25</v>
      </c>
      <c r="P6" s="11" t="s">
        <v>22</v>
      </c>
      <c r="Q6" s="51">
        <f>F4</f>
        <v>85</v>
      </c>
      <c r="R6" s="13">
        <f>H4</f>
        <v>4.0680978959142404</v>
      </c>
    </row>
    <row customHeight="1" ht="18" r="7" spans="1:18" x14ac:dyDescent="0.15">
      <c r="A7" s="111"/>
      <c r="B7" s="108"/>
      <c r="C7" s="108"/>
      <c r="D7" s="11" t="s">
        <v>31</v>
      </c>
      <c r="E7" s="11">
        <v>40</v>
      </c>
      <c r="F7" s="11">
        <v>40</v>
      </c>
      <c r="G7" s="12">
        <f si="0" t="shared"/>
        <v>0</v>
      </c>
      <c r="H7" s="13">
        <v>1.49</v>
      </c>
      <c r="I7" s="11">
        <v>3</v>
      </c>
      <c r="J7" s="11">
        <v>35</v>
      </c>
      <c r="K7" s="13">
        <v>1.1399999999999999</v>
      </c>
      <c r="L7" s="49">
        <v>14010.75</v>
      </c>
      <c r="M7" s="50">
        <v>9409.17</v>
      </c>
      <c r="N7" s="29"/>
      <c r="O7" s="104"/>
      <c r="P7" s="11" t="s">
        <v>26</v>
      </c>
      <c r="Q7" s="66">
        <f>F19</f>
        <v>95</v>
      </c>
      <c r="R7" s="56">
        <f>H19</f>
        <v>3.2290998607611701</v>
      </c>
    </row>
    <row customHeight="1" ht="18" r="8" spans="1:18" x14ac:dyDescent="0.15">
      <c r="A8" s="111"/>
      <c r="B8" s="106" t="s">
        <v>32</v>
      </c>
      <c r="C8" s="106">
        <f>F8+F9+F10+F11</f>
        <v>1300</v>
      </c>
      <c r="D8" s="11" t="s">
        <v>33</v>
      </c>
      <c r="E8" s="11">
        <v>644</v>
      </c>
      <c r="F8" s="11">
        <v>586</v>
      </c>
      <c r="G8" s="14">
        <f si="0" t="shared"/>
        <v>-58</v>
      </c>
      <c r="H8" s="13">
        <v>3.37870187878094</v>
      </c>
      <c r="I8" s="11">
        <v>31</v>
      </c>
      <c r="J8" s="11">
        <v>237</v>
      </c>
      <c r="K8" s="13">
        <v>2.4725738396624499</v>
      </c>
      <c r="L8" s="49">
        <v>158125.14000000001</v>
      </c>
      <c r="M8" s="50">
        <v>46800.56</v>
      </c>
      <c r="N8" s="29"/>
      <c r="O8" s="104"/>
      <c r="P8" s="18" t="s">
        <v>29</v>
      </c>
      <c r="Q8" s="67">
        <f>SUM(Q6:Q7)</f>
        <v>180</v>
      </c>
      <c r="R8" s="68">
        <f>AVERAGE(R6:R7)</f>
        <v>3.6485988783377055</v>
      </c>
    </row>
    <row customHeight="1" ht="18" r="9" spans="1:18" x14ac:dyDescent="0.15">
      <c r="A9" s="111"/>
      <c r="B9" s="107"/>
      <c r="C9" s="107"/>
      <c r="D9" s="11" t="s">
        <v>31</v>
      </c>
      <c r="E9" s="11">
        <v>168</v>
      </c>
      <c r="F9" s="11">
        <v>190</v>
      </c>
      <c r="G9" s="14">
        <f si="0" t="shared"/>
        <v>22</v>
      </c>
      <c r="H9" s="13">
        <v>3.4204249835025902</v>
      </c>
      <c r="I9" s="11">
        <v>18</v>
      </c>
      <c r="J9" s="11">
        <v>89</v>
      </c>
      <c r="K9" s="13">
        <v>2.1348314606741599</v>
      </c>
      <c r="L9" s="49">
        <v>52921.26</v>
      </c>
      <c r="M9" s="50">
        <v>15472.13</v>
      </c>
      <c r="N9" s="29"/>
      <c r="O9" s="105" t="s">
        <v>31</v>
      </c>
      <c r="P9" s="11" t="s">
        <v>34</v>
      </c>
      <c r="Q9" s="66">
        <f>F9</f>
        <v>190</v>
      </c>
      <c r="R9" s="65">
        <f>H9</f>
        <v>3.4204249835025902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187</v>
      </c>
      <c r="F10" s="11">
        <v>254</v>
      </c>
      <c r="G10" s="14">
        <f si="0" t="shared"/>
        <v>67</v>
      </c>
      <c r="H10" s="13">
        <v>6.2753801092772603</v>
      </c>
      <c r="I10" s="11">
        <v>17</v>
      </c>
      <c r="J10" s="11">
        <v>124</v>
      </c>
      <c r="K10" s="13">
        <v>2.04838709677419</v>
      </c>
      <c r="L10" s="49">
        <v>150962.04999999999</v>
      </c>
      <c r="M10" s="50">
        <v>24056.240000000002</v>
      </c>
      <c r="N10" s="29"/>
      <c r="O10" s="105"/>
      <c r="P10" s="11" t="s">
        <v>26</v>
      </c>
      <c r="Q10" s="66">
        <f>F20</f>
        <v>310</v>
      </c>
      <c r="R10" s="56">
        <f>H20</f>
        <v>2.2922167332578498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361</v>
      </c>
      <c r="F11" s="11">
        <v>270</v>
      </c>
      <c r="G11" s="14">
        <f si="0" t="shared"/>
        <v>-91</v>
      </c>
      <c r="H11" s="13">
        <v>15.267712583405199</v>
      </c>
      <c r="I11" s="11">
        <v>1</v>
      </c>
      <c r="J11" s="11">
        <v>30</v>
      </c>
      <c r="K11" s="13">
        <v>9</v>
      </c>
      <c r="L11" s="1">
        <v>212023.03</v>
      </c>
      <c r="M11" s="50">
        <v>13887.02</v>
      </c>
      <c r="N11" s="29"/>
      <c r="O11" s="105"/>
      <c r="P11" s="11" t="s">
        <v>37</v>
      </c>
      <c r="Q11" s="69">
        <f>F25</f>
        <v>61</v>
      </c>
      <c r="R11" s="65">
        <f>H25</f>
        <v>2.7203146688177702</v>
      </c>
    </row>
    <row customHeight="1" ht="18" r="12" spans="1:18" x14ac:dyDescent="0.15">
      <c r="A12" s="111"/>
      <c r="B12" s="106" t="s">
        <v>38</v>
      </c>
      <c r="C12" s="106">
        <f>F12+F13</f>
        <v>550</v>
      </c>
      <c r="D12" s="11" t="s">
        <v>39</v>
      </c>
      <c r="E12" s="11">
        <v>428</v>
      </c>
      <c r="F12" s="11">
        <v>432</v>
      </c>
      <c r="G12" s="12">
        <f si="0" t="shared"/>
        <v>4</v>
      </c>
      <c r="H12" s="16">
        <v>3.50629326359129</v>
      </c>
      <c r="I12" s="11">
        <v>6</v>
      </c>
      <c r="J12" s="11">
        <v>52</v>
      </c>
      <c r="K12" s="13">
        <v>8.3076923076923102</v>
      </c>
      <c r="L12" s="49">
        <v>218620.13219999999</v>
      </c>
      <c r="M12" s="50">
        <v>62350.783509785499</v>
      </c>
      <c r="N12" s="29"/>
      <c r="O12" s="105"/>
      <c r="P12" s="11" t="s">
        <v>40</v>
      </c>
      <c r="Q12" s="69">
        <f>F7</f>
        <v>40</v>
      </c>
      <c r="R12" s="65">
        <f>H7</f>
        <v>1.49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82</v>
      </c>
      <c r="F13" s="11">
        <v>118</v>
      </c>
      <c r="G13" s="12">
        <f si="0" t="shared"/>
        <v>36</v>
      </c>
      <c r="H13" s="16">
        <v>3.4094520479182702</v>
      </c>
      <c r="I13" s="11">
        <v>7</v>
      </c>
      <c r="J13" s="11">
        <v>24</v>
      </c>
      <c r="K13" s="13">
        <v>4.9166666666666696</v>
      </c>
      <c r="L13" s="49">
        <v>61574.134655499998</v>
      </c>
      <c r="M13" s="50">
        <v>18059.833014250999</v>
      </c>
      <c r="N13" s="29"/>
      <c r="O13" s="105"/>
      <c r="P13" s="18" t="s">
        <v>29</v>
      </c>
      <c r="Q13" s="51">
        <f>SUM(Q9:Q12)</f>
        <v>601</v>
      </c>
      <c r="R13" s="68">
        <f>AVERAGE(R9:R11)</f>
        <v>2.8109854618594032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7232</v>
      </c>
      <c r="D14" s="18"/>
      <c r="E14" s="18">
        <f si="1" t="shared"/>
        <v>7238</v>
      </c>
      <c r="F14" s="18">
        <f si="1" t="shared"/>
        <v>7232</v>
      </c>
      <c r="G14" s="19">
        <f si="1" t="shared"/>
        <v>-6</v>
      </c>
      <c r="H14" s="20"/>
      <c r="I14" s="18">
        <f>SUM(I3:I13)</f>
        <v>164</v>
      </c>
      <c r="J14" s="18">
        <f ref="J14:M14" si="2" t="shared">SUM(J2:J13)</f>
        <v>1925</v>
      </c>
      <c r="K14" s="20"/>
      <c r="L14" s="72">
        <f si="2" t="shared"/>
        <v>2612825.7002217495</v>
      </c>
      <c r="M14" s="58">
        <f si="2" t="shared"/>
        <v>722383.65128594136</v>
      </c>
      <c r="N14" s="29"/>
      <c r="O14" s="104" t="s">
        <v>33</v>
      </c>
      <c r="P14" s="11" t="s">
        <v>34</v>
      </c>
      <c r="Q14" s="69">
        <f>F8</f>
        <v>586</v>
      </c>
      <c r="R14" s="65">
        <f>H8</f>
        <v>3.37870187878094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167</v>
      </c>
      <c r="R15" s="59">
        <f>H21</f>
        <v>2.23088138089979</v>
      </c>
    </row>
    <row customHeight="1" ht="18" r="16" spans="1:18" x14ac:dyDescent="0.15">
      <c r="A16" s="110">
        <v>43412</v>
      </c>
      <c r="B16" s="102" t="s">
        <v>41</v>
      </c>
      <c r="C16" s="102">
        <f>F16+F17</f>
        <v>848</v>
      </c>
      <c r="D16" s="11" t="s">
        <v>21</v>
      </c>
      <c r="E16" s="21">
        <v>641</v>
      </c>
      <c r="F16" s="21">
        <v>670</v>
      </c>
      <c r="G16" s="12">
        <f ref="G16:G27" si="3" t="shared">F16-E16</f>
        <v>29</v>
      </c>
      <c r="H16" s="13">
        <v>2.7</v>
      </c>
      <c r="I16" s="11">
        <v>37</v>
      </c>
      <c r="J16" s="11">
        <v>126</v>
      </c>
      <c r="K16" s="13">
        <v>5.3</v>
      </c>
      <c r="L16" s="49">
        <v>167843.5</v>
      </c>
      <c r="M16" s="50">
        <v>61955.932500000003</v>
      </c>
      <c r="N16" s="29"/>
      <c r="O16" s="104"/>
      <c r="P16" s="11" t="s">
        <v>37</v>
      </c>
      <c r="Q16" s="69">
        <f>F24</f>
        <v>114</v>
      </c>
      <c r="R16" s="65">
        <f>H24</f>
        <v>3.0888232056381701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220</v>
      </c>
      <c r="F17" s="21">
        <v>178</v>
      </c>
      <c r="G17" s="12">
        <f si="3" t="shared"/>
        <v>-42</v>
      </c>
      <c r="H17" s="13">
        <v>2.6</v>
      </c>
      <c r="I17" s="11">
        <v>22</v>
      </c>
      <c r="J17" s="11">
        <v>44</v>
      </c>
      <c r="K17" s="13">
        <v>4</v>
      </c>
      <c r="L17" s="49">
        <v>58985.43</v>
      </c>
      <c r="M17" s="50">
        <v>22569.138900000002</v>
      </c>
      <c r="N17" s="29"/>
      <c r="O17" s="104"/>
      <c r="P17" s="18" t="s">
        <v>29</v>
      </c>
      <c r="Q17" s="51">
        <f>SUM(Q14:Q16)</f>
        <v>867</v>
      </c>
      <c r="R17" s="68">
        <f>AVERAGE(R14:R16)</f>
        <v>2.8994688217729667</v>
      </c>
    </row>
    <row customHeight="1" ht="18" r="18" spans="1:19" x14ac:dyDescent="0.15">
      <c r="A18" s="111"/>
      <c r="B18" s="102" t="s">
        <v>42</v>
      </c>
      <c r="C18" s="102">
        <f>SUM(F18:F22)</f>
        <v>2309</v>
      </c>
      <c r="D18" s="11" t="s">
        <v>21</v>
      </c>
      <c r="E18" s="21">
        <v>1034</v>
      </c>
      <c r="F18" s="21">
        <v>1007</v>
      </c>
      <c r="G18" s="12">
        <f si="3" t="shared"/>
        <v>-27</v>
      </c>
      <c r="H18" s="13">
        <v>2.7394227588261102</v>
      </c>
      <c r="I18" s="11">
        <v>26</v>
      </c>
      <c r="J18" s="11">
        <v>133</v>
      </c>
      <c r="K18" s="13">
        <v>7.5714285714285703</v>
      </c>
      <c r="L18" s="49">
        <v>293724.68539984699</v>
      </c>
      <c r="M18" s="89">
        <v>107221.378830084</v>
      </c>
      <c r="N18" s="29"/>
      <c r="O18" s="104" t="s">
        <v>28</v>
      </c>
      <c r="P18" s="11" t="s">
        <v>40</v>
      </c>
      <c r="Q18" s="67">
        <f>F5</f>
        <v>357</v>
      </c>
      <c r="R18" s="13">
        <f>H5</f>
        <v>3.08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72</v>
      </c>
      <c r="F19" s="21">
        <v>95</v>
      </c>
      <c r="G19" s="14">
        <f si="3" t="shared"/>
        <v>23</v>
      </c>
      <c r="H19" s="13">
        <v>3.2290998607611701</v>
      </c>
      <c r="I19" s="11">
        <v>26</v>
      </c>
      <c r="J19" s="11">
        <v>30</v>
      </c>
      <c r="K19" s="13">
        <v>3.1666666666666701</v>
      </c>
      <c r="L19" s="11">
        <v>40635.838150288997</v>
      </c>
      <c r="M19" s="76">
        <v>12584.261838440099</v>
      </c>
      <c r="N19" s="29"/>
      <c r="O19" s="104"/>
      <c r="P19" s="11" t="s">
        <v>43</v>
      </c>
      <c r="Q19" s="67">
        <f>F13</f>
        <v>118</v>
      </c>
      <c r="R19" s="13">
        <f>H13</f>
        <v>3.4094520479182702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313</v>
      </c>
      <c r="F20" s="21">
        <v>310</v>
      </c>
      <c r="G20" s="14">
        <f si="3" t="shared"/>
        <v>-3</v>
      </c>
      <c r="H20" s="13">
        <v>2.2922167332578498</v>
      </c>
      <c r="I20" s="11">
        <v>19</v>
      </c>
      <c r="J20" s="11">
        <v>84</v>
      </c>
      <c r="K20" s="13">
        <v>3.6904761904761898</v>
      </c>
      <c r="L20" s="49">
        <v>90850.9566968781</v>
      </c>
      <c r="M20" s="76">
        <v>39634.540389972099</v>
      </c>
      <c r="N20" s="29"/>
      <c r="O20" s="104"/>
      <c r="P20" s="11" t="s">
        <v>37</v>
      </c>
      <c r="Q20" s="70">
        <f>F23</f>
        <v>128</v>
      </c>
      <c r="R20" s="65">
        <f>H23</f>
        <v>3.38483398882645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179</v>
      </c>
      <c r="F21" s="21">
        <v>167</v>
      </c>
      <c r="G21" s="14">
        <f si="3" t="shared"/>
        <v>-12</v>
      </c>
      <c r="H21" s="13">
        <v>2.23088138089979</v>
      </c>
      <c r="I21" s="11">
        <v>19</v>
      </c>
      <c r="J21" s="11">
        <v>37</v>
      </c>
      <c r="K21" s="13">
        <v>4.5135135135135096</v>
      </c>
      <c r="L21" s="49">
        <v>40431.307243963398</v>
      </c>
      <c r="M21" s="76">
        <v>18123.4679665738</v>
      </c>
      <c r="N21" s="29"/>
      <c r="O21" s="104"/>
      <c r="P21" s="18" t="s">
        <v>29</v>
      </c>
      <c r="Q21" s="67">
        <f>Q20+Q19+Q18</f>
        <v>603</v>
      </c>
      <c r="R21" s="68">
        <f>AVERAGE(R18:R20)</f>
        <v>3.2914286789149068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778</v>
      </c>
      <c r="F22" s="21">
        <v>730</v>
      </c>
      <c r="G22" s="12">
        <f si="3" t="shared"/>
        <v>-48</v>
      </c>
      <c r="H22" s="13">
        <v>2.6268907838861</v>
      </c>
      <c r="I22" s="11">
        <v>26</v>
      </c>
      <c r="J22" s="11">
        <v>156</v>
      </c>
      <c r="K22" s="13">
        <v>4.6794871794871797</v>
      </c>
      <c r="L22" s="49">
        <v>225996.206932884</v>
      </c>
      <c r="M22" s="76">
        <v>86031.824512534804</v>
      </c>
      <c r="N22" s="29"/>
      <c r="O22" s="106" t="s">
        <v>20</v>
      </c>
      <c r="P22" s="11" t="s">
        <v>44</v>
      </c>
      <c r="Q22" s="69">
        <f>F2</f>
        <v>1373</v>
      </c>
      <c r="R22" s="13">
        <f>H2</f>
        <v>3.3983003538342098</v>
      </c>
    </row>
    <row customHeight="1" ht="18" r="23" spans="1:19" x14ac:dyDescent="0.15">
      <c r="A23" s="111"/>
      <c r="B23" s="102" t="s">
        <v>45</v>
      </c>
      <c r="C23" s="102">
        <f>SUM(F23:F26)</f>
        <v>436</v>
      </c>
      <c r="D23" s="22" t="s">
        <v>28</v>
      </c>
      <c r="E23" s="11">
        <v>100</v>
      </c>
      <c r="F23" s="11">
        <v>128</v>
      </c>
      <c r="G23" s="14">
        <f si="3" t="shared"/>
        <v>28</v>
      </c>
      <c r="H23" s="65">
        <v>3.38483398882645</v>
      </c>
      <c r="I23" s="11">
        <v>8</v>
      </c>
      <c r="J23" s="11">
        <v>34</v>
      </c>
      <c r="K23" s="13">
        <v>3.7647058823529398</v>
      </c>
      <c r="L23" s="49">
        <v>58508.412520500002</v>
      </c>
      <c r="M23" s="50">
        <v>17285.46</v>
      </c>
      <c r="N23" s="29"/>
      <c r="O23" s="107"/>
      <c r="P23" s="23" t="s">
        <v>26</v>
      </c>
      <c r="Q23" s="69">
        <f>F22</f>
        <v>730</v>
      </c>
      <c r="R23" s="13">
        <f>H22</f>
        <v>2.6268907838861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95</v>
      </c>
      <c r="F24" s="11">
        <v>114</v>
      </c>
      <c r="G24" s="12">
        <f si="3" t="shared"/>
        <v>19</v>
      </c>
      <c r="H24" s="65">
        <v>3.0888232056381701</v>
      </c>
      <c r="I24" s="11">
        <v>17</v>
      </c>
      <c r="J24" s="11">
        <v>59</v>
      </c>
      <c r="K24" s="13">
        <v>1.93220338983051</v>
      </c>
      <c r="L24" s="49">
        <v>36140.034599999999</v>
      </c>
      <c r="M24" s="50">
        <v>11700.26</v>
      </c>
      <c r="N24" s="29"/>
      <c r="O24" s="107"/>
      <c r="P24" s="23" t="s">
        <v>24</v>
      </c>
      <c r="Q24" s="69">
        <f>F17</f>
        <v>178</v>
      </c>
      <c r="R24" s="13">
        <f>H17</f>
        <v>2.6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59</v>
      </c>
      <c r="F25" s="11">
        <v>61</v>
      </c>
      <c r="G25" s="12">
        <f si="3" t="shared"/>
        <v>2</v>
      </c>
      <c r="H25" s="65">
        <v>2.7203146688177702</v>
      </c>
      <c r="I25" s="11">
        <v>12</v>
      </c>
      <c r="J25" s="11">
        <v>27</v>
      </c>
      <c r="K25" s="13">
        <v>2.25925925925926</v>
      </c>
      <c r="L25" s="49">
        <v>22708.289151450001</v>
      </c>
      <c r="M25" s="50">
        <v>8347.67</v>
      </c>
      <c r="N25" s="29"/>
      <c r="O25" s="107"/>
      <c r="P25" s="23" t="s">
        <v>46</v>
      </c>
      <c r="Q25" s="69">
        <f>F27</f>
        <v>124</v>
      </c>
      <c r="R25" s="13">
        <f>H27</f>
        <v>3.4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107</v>
      </c>
      <c r="F26" s="11">
        <v>133</v>
      </c>
      <c r="G26" s="12">
        <f si="3" t="shared"/>
        <v>26</v>
      </c>
      <c r="H26" s="75">
        <v>2.1233948656059001</v>
      </c>
      <c r="I26" s="11">
        <v>13</v>
      </c>
      <c r="J26" s="11">
        <v>38</v>
      </c>
      <c r="K26" s="53">
        <v>3.5</v>
      </c>
      <c r="L26" s="49">
        <v>38934.992934722999</v>
      </c>
      <c r="M26" s="50">
        <v>18336.2</v>
      </c>
      <c r="N26" s="29"/>
      <c r="O26" s="108"/>
      <c r="P26" s="18" t="s">
        <v>29</v>
      </c>
      <c r="Q26" s="51">
        <f>SUM(Q22:Q25)</f>
        <v>2405</v>
      </c>
      <c r="R26" s="71">
        <f>AVERAGE(R22:R25)</f>
        <v>3.0062977844300773</v>
      </c>
    </row>
    <row customHeight="1" ht="18" r="27" spans="1:19" x14ac:dyDescent="0.15">
      <c r="A27" s="111"/>
      <c r="B27" s="23" t="s">
        <v>48</v>
      </c>
      <c r="C27" s="23">
        <f>F27</f>
        <v>124</v>
      </c>
      <c r="D27" s="22" t="s">
        <v>20</v>
      </c>
      <c r="E27" s="11">
        <v>102</v>
      </c>
      <c r="F27" s="11">
        <v>124</v>
      </c>
      <c r="G27" s="12">
        <f si="3" t="shared"/>
        <v>22</v>
      </c>
      <c r="H27" s="53">
        <v>3.4</v>
      </c>
      <c r="I27" s="11">
        <v>12</v>
      </c>
      <c r="J27" s="11">
        <v>85</v>
      </c>
      <c r="K27" s="53">
        <v>1.45882352941176</v>
      </c>
      <c r="L27" s="49">
        <v>43000.475700000003</v>
      </c>
      <c r="M27" s="50">
        <v>12729.630279814501</v>
      </c>
      <c r="N27" s="29"/>
      <c r="O27" s="11" t="s">
        <v>49</v>
      </c>
      <c r="P27" s="11" t="s">
        <v>43</v>
      </c>
      <c r="Q27" s="11">
        <f>F12</f>
        <v>432</v>
      </c>
      <c r="R27" s="13">
        <f>H12</f>
        <v>3.50629326359129</v>
      </c>
    </row>
    <row customHeight="1" ht="18" r="28" spans="1:19" x14ac:dyDescent="0.15">
      <c r="A28" s="111"/>
      <c r="B28" s="18"/>
      <c r="C28" s="18">
        <f ref="C28:G28" si="4" t="shared">SUM(C16:C27)</f>
        <v>3717</v>
      </c>
      <c r="D28" s="18"/>
      <c r="E28" s="18">
        <f si="4" t="shared"/>
        <v>3700</v>
      </c>
      <c r="F28" s="18">
        <f si="4" t="shared"/>
        <v>3717</v>
      </c>
      <c r="G28" s="24">
        <f si="4" t="shared"/>
        <v>17</v>
      </c>
      <c r="H28" s="20"/>
      <c r="I28" s="57">
        <f ref="I28:M28" si="5" t="shared">SUM(I16:I27)</f>
        <v>237</v>
      </c>
      <c r="J28" s="57">
        <f si="5" t="shared"/>
        <v>853</v>
      </c>
      <c r="K28" s="20"/>
      <c r="L28" s="58">
        <f si="5" t="shared"/>
        <v>1117760.1293305345</v>
      </c>
      <c r="M28" s="58">
        <f si="5" t="shared"/>
        <v>416519.76521741931</v>
      </c>
      <c r="N28" s="29"/>
      <c r="O28" s="101" t="s">
        <v>30</v>
      </c>
      <c r="P28" s="11" t="s">
        <v>40</v>
      </c>
      <c r="Q28" s="51">
        <f>F6</f>
        <v>29</v>
      </c>
      <c r="R28" s="13">
        <f>H7</f>
        <v>1.49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6" t="shared">E28+E14</f>
        <v>10938</v>
      </c>
      <c r="F29" s="25">
        <f si="6" t="shared"/>
        <v>10949</v>
      </c>
      <c r="G29" s="26">
        <f si="6" t="shared"/>
        <v>11</v>
      </c>
      <c r="H29" s="13"/>
      <c r="I29" s="60">
        <f ref="I29:M29" si="7" t="shared">I28+I14</f>
        <v>401</v>
      </c>
      <c r="J29" s="60">
        <f si="7" t="shared"/>
        <v>2778</v>
      </c>
      <c r="K29" s="13"/>
      <c r="L29" s="50">
        <f si="7" t="shared"/>
        <v>3730585.829552284</v>
      </c>
      <c r="M29" s="50">
        <f si="7" t="shared"/>
        <v>1138903.4165033607</v>
      </c>
      <c r="N29" s="29"/>
      <c r="O29" s="101"/>
      <c r="P29" s="11" t="s">
        <v>37</v>
      </c>
      <c r="Q29" s="51">
        <f>F26</f>
        <v>133</v>
      </c>
      <c r="R29" s="13">
        <f>H26</f>
        <v>2.1233948656059001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254</v>
      </c>
      <c r="R30" s="65">
        <f>H10</f>
        <v>6.2753801092772603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270</v>
      </c>
      <c r="R31" s="65">
        <f>H11</f>
        <v>15.267712583405199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10949</v>
      </c>
      <c r="R32" s="1">
        <f>R31+R28+R27+R24+R23+R22+R30+R20+R19+R18+R16+R15+R14+R11+R10+R9+R7+R6+R4+R3+R2+R25+R29</f>
        <v>83.511383916894403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83.511383916894403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{0CC408B3-AE3E-4210-9319-0CB3FE6D528A}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{F73544C4-C738-4659-B327-BB1EC77FDD30}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{ED9D83EC-5159-4D71-8382-01CBEFBDA718}</x14:id>
        </ext>
      </extLst>
    </cfRule>
  </conditionalFormatting>
  <conditionalFormatting sqref="R30">
    <cfRule dxfId="373" priority="16" type="aboveAverage"/>
    <cfRule aboveAverage="0" dxfId="372" priority="15" type="aboveAverage"/>
  </conditionalFormatting>
  <conditionalFormatting sqref="R31">
    <cfRule dxfId="371" priority="2" type="aboveAverage"/>
    <cfRule aboveAverage="0" dxfId="37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{003E02C8-6ACD-49EA-9C99-2BEEA573CE72}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{C9AA0F16-E65E-4A8C-A91E-B285BE5A766C}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{6C55A973-04BF-498E-818E-42FCF263702D}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{B916783B-9879-48A2-9EFC-0CF9FB958653}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{B713BA34-010E-4785-9AF5-7EA93408B327}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{9A57D48F-D566-4F4A-8029-ACBDF3826B92}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{5DD3DC0F-C441-4B3F-A56A-E4306B4A1FC0}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{060EE351-0BAE-436F-9FC8-666B2CA7BE65}</x14:id>
        </ext>
      </extLst>
    </cfRule>
  </conditionalFormatting>
  <conditionalFormatting sqref="R3:R4">
    <cfRule dxfId="369" priority="24" type="aboveAverage"/>
    <cfRule aboveAverage="0" dxfId="368" priority="23" type="aboveAverage"/>
  </conditionalFormatting>
  <conditionalFormatting sqref="R6:R7">
    <cfRule dxfId="367" priority="22" type="aboveAverage"/>
    <cfRule aboveAverage="0" dxfId="366" priority="21" type="aboveAverage"/>
  </conditionalFormatting>
  <conditionalFormatting sqref="R9:R12">
    <cfRule dxfId="365" priority="18" type="aboveAverage"/>
    <cfRule aboveAverage="0" dxfId="364" priority="17" type="aboveAverage"/>
  </conditionalFormatting>
  <conditionalFormatting sqref="R14:R16">
    <cfRule dxfId="363" priority="20" type="aboveAverage"/>
    <cfRule aboveAverage="0" dxfId="362" priority="19" type="aboveAverage"/>
  </conditionalFormatting>
  <conditionalFormatting sqref="R18:R21">
    <cfRule dxfId="361" priority="14" type="aboveAverage"/>
    <cfRule aboveAverage="0" dxfId="360" priority="13" type="aboveAverage"/>
  </conditionalFormatting>
  <conditionalFormatting sqref="R22:R25">
    <cfRule dxfId="359" priority="28" type="aboveAverage"/>
    <cfRule aboveAverage="0" dxfId="35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{C15D2D0B-A744-49A2-8DE7-D73CFFF8DC2C}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CC408B3-AE3E-4210-9319-0CB3FE6D528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73544C4-C738-4659-B327-BB1EC77FDD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D9D83EC-5159-4D71-8382-01CBEFBDA71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03E02C8-6ACD-49EA-9C99-2BEEA573CE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9AA0F16-E65E-4A8C-A91E-B285BE5A766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C55A973-04BF-498E-818E-42FCF263702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916783B-9879-48A2-9EFC-0CF9FB9586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713BA34-010E-4785-9AF5-7EA93408B3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A57D48F-D566-4F4A-8029-ACBDF3826B9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DD3DC0F-C441-4B3F-A56A-E4306B4A1F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0EE351-0BAE-436F-9FC8-666B2CA7BE6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5D2D0B-A744-49A2-8DE7-D73CFFF8DC2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32</vt:i4>
      </vt:variant>
    </vt:vector>
  </HeadingPairs>
  <TitlesOfParts>
    <vt:vector baseType="lpstr" size="32">
      <vt:lpstr>汇总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  <vt:lpstr>上旬汇总</vt:lpstr>
      <vt:lpstr>11.11</vt:lpstr>
      <vt:lpstr>11.12</vt:lpstr>
      <vt:lpstr>11.13</vt:lpstr>
      <vt:lpstr>11.14</vt:lpstr>
      <vt:lpstr>11.15</vt:lpstr>
      <vt:lpstr>11.16</vt:lpstr>
      <vt:lpstr>11.17</vt:lpstr>
      <vt:lpstr>11.18</vt:lpstr>
      <vt:lpstr>11.19</vt:lpstr>
      <vt:lpstr>11.20</vt:lpstr>
      <vt:lpstr>中旬汇总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2018-02-27T11:14:00Z</dcterms:created>
  <dc:creator>kingsoft</dc:creator>
  <cp:lastModifiedBy>Administrator</cp:lastModifiedBy>
  <dcterms:modified xsi:type="dcterms:W3CDTF">2018-12-03T10:46:39Z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2052-10.1.0.7669</vt:lpwstr>
  </property>
  <property fmtid="{D5CDD505-2E9C-101B-9397-08002B2CF9AE}" name="KSOReadingLayout" pid="3">
    <vt:bool>true</vt:bool>
  </property>
</Properties>
</file>